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uricio.ortega\Desktop\Informes Transparencia Activa\Informes OPS\Julio 2022\"/>
    </mc:Choice>
  </mc:AlternateContent>
  <bookViews>
    <workbookView xWindow="0" yWindow="0" windowWidth="28800" windowHeight="12135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5" i="1" l="1"/>
  <c r="Q74" i="1"/>
  <c r="S74" i="1" s="1"/>
  <c r="R73" i="1"/>
  <c r="R72" i="1" s="1"/>
  <c r="R75" i="1" s="1"/>
  <c r="Q73" i="1"/>
  <c r="Q72" i="1" s="1"/>
  <c r="Q75" i="1" s="1"/>
  <c r="P73" i="1"/>
  <c r="P72" i="1" s="1"/>
  <c r="P75" i="1" s="1"/>
  <c r="O73" i="1"/>
  <c r="O72" i="1" s="1"/>
  <c r="N73" i="1"/>
  <c r="N72" i="1" s="1"/>
  <c r="N75" i="1" s="1"/>
  <c r="M73" i="1"/>
  <c r="L73" i="1"/>
  <c r="L72" i="1" s="1"/>
  <c r="L75" i="1" s="1"/>
  <c r="K73" i="1"/>
  <c r="J73" i="1"/>
  <c r="I73" i="1"/>
  <c r="I72" i="1" s="1"/>
  <c r="I75" i="1" s="1"/>
  <c r="H73" i="1"/>
  <c r="H72" i="1" s="1"/>
  <c r="H75" i="1" s="1"/>
  <c r="G73" i="1"/>
  <c r="G72" i="1" s="1"/>
  <c r="F73" i="1"/>
  <c r="F72" i="1" s="1"/>
  <c r="F75" i="1" s="1"/>
  <c r="E73" i="1"/>
  <c r="E72" i="1" s="1"/>
  <c r="E75" i="1" s="1"/>
  <c r="D73" i="1"/>
  <c r="D72" i="1" s="1"/>
  <c r="M72" i="1"/>
  <c r="M75" i="1" s="1"/>
  <c r="K72" i="1"/>
  <c r="K75" i="1" s="1"/>
  <c r="J72" i="1"/>
  <c r="J75" i="1" s="1"/>
  <c r="S71" i="1"/>
  <c r="S70" i="1"/>
  <c r="D70" i="1"/>
  <c r="T62" i="1"/>
  <c r="T61" i="1" s="1"/>
  <c r="T60" i="1" s="1"/>
  <c r="S62" i="1"/>
  <c r="S61" i="1" s="1"/>
  <c r="S60" i="1" s="1"/>
  <c r="R61" i="1"/>
  <c r="Q61" i="1"/>
  <c r="Q60" i="1" s="1"/>
  <c r="P61" i="1"/>
  <c r="P60" i="1" s="1"/>
  <c r="O61" i="1"/>
  <c r="O60" i="1" s="1"/>
  <c r="N61" i="1"/>
  <c r="N60" i="1" s="1"/>
  <c r="M61" i="1"/>
  <c r="M60" i="1" s="1"/>
  <c r="L61" i="1"/>
  <c r="L60" i="1" s="1"/>
  <c r="I61" i="1"/>
  <c r="I60" i="1" s="1"/>
  <c r="H61" i="1"/>
  <c r="H60" i="1" s="1"/>
  <c r="G61" i="1"/>
  <c r="G60" i="1" s="1"/>
  <c r="F61" i="1"/>
  <c r="F60" i="1" s="1"/>
  <c r="R60" i="1"/>
  <c r="E60" i="1"/>
  <c r="D60" i="1"/>
  <c r="T59" i="1"/>
  <c r="S59" i="1"/>
  <c r="L58" i="1"/>
  <c r="T58" i="1" s="1"/>
  <c r="F58" i="1"/>
  <c r="D58" i="1"/>
  <c r="L57" i="1"/>
  <c r="K57" i="1"/>
  <c r="K52" i="1" s="1"/>
  <c r="H57" i="1"/>
  <c r="T56" i="1"/>
  <c r="S56" i="1"/>
  <c r="L55" i="1"/>
  <c r="T55" i="1" s="1"/>
  <c r="E55" i="1"/>
  <c r="D55" i="1"/>
  <c r="D52" i="1" s="1"/>
  <c r="R54" i="1"/>
  <c r="R52" i="1" s="1"/>
  <c r="Q54" i="1"/>
  <c r="Q52" i="1" s="1"/>
  <c r="P54" i="1"/>
  <c r="O54" i="1"/>
  <c r="O52" i="1" s="1"/>
  <c r="N54" i="1"/>
  <c r="N52" i="1" s="1"/>
  <c r="M54" i="1"/>
  <c r="M52" i="1" s="1"/>
  <c r="L54" i="1"/>
  <c r="I54" i="1"/>
  <c r="I52" i="1" s="1"/>
  <c r="H54" i="1"/>
  <c r="E54" i="1"/>
  <c r="T53" i="1"/>
  <c r="S53" i="1"/>
  <c r="F53" i="1"/>
  <c r="F52" i="1" s="1"/>
  <c r="P52" i="1"/>
  <c r="J52" i="1"/>
  <c r="G52" i="1"/>
  <c r="T51" i="1"/>
  <c r="S51" i="1"/>
  <c r="T50" i="1"/>
  <c r="S50" i="1"/>
  <c r="T49" i="1"/>
  <c r="S49" i="1"/>
  <c r="T48" i="1"/>
  <c r="S48" i="1"/>
  <c r="R47" i="1"/>
  <c r="Q47" i="1"/>
  <c r="P47" i="1"/>
  <c r="O47" i="1"/>
  <c r="M47" i="1"/>
  <c r="L47" i="1"/>
  <c r="K47" i="1"/>
  <c r="J47" i="1"/>
  <c r="I47" i="1"/>
  <c r="H47" i="1"/>
  <c r="G47" i="1"/>
  <c r="F47" i="1"/>
  <c r="E47" i="1"/>
  <c r="D47" i="1"/>
  <c r="T46" i="1"/>
  <c r="S46" i="1"/>
  <c r="T45" i="1"/>
  <c r="S45" i="1"/>
  <c r="L44" i="1"/>
  <c r="T44" i="1" s="1"/>
  <c r="R43" i="1"/>
  <c r="Q43" i="1"/>
  <c r="P43" i="1"/>
  <c r="O43" i="1"/>
  <c r="N43" i="1"/>
  <c r="M43" i="1"/>
  <c r="K43" i="1"/>
  <c r="J43" i="1"/>
  <c r="I43" i="1"/>
  <c r="H43" i="1"/>
  <c r="G43" i="1"/>
  <c r="F43" i="1"/>
  <c r="E43" i="1"/>
  <c r="D43" i="1"/>
  <c r="T40" i="1"/>
  <c r="S40" i="1"/>
  <c r="T39" i="1"/>
  <c r="S39" i="1"/>
  <c r="T36" i="1"/>
  <c r="S36" i="1"/>
  <c r="R35" i="1"/>
  <c r="Q35" i="1"/>
  <c r="P35" i="1"/>
  <c r="O35" i="1"/>
  <c r="N35" i="1"/>
  <c r="M35" i="1"/>
  <c r="L35" i="1"/>
  <c r="K35" i="1"/>
  <c r="J35" i="1"/>
  <c r="I35" i="1"/>
  <c r="H35" i="1"/>
  <c r="H33" i="1" s="1"/>
  <c r="F35" i="1"/>
  <c r="F33" i="1" s="1"/>
  <c r="E35" i="1"/>
  <c r="D35" i="1"/>
  <c r="D33" i="1" s="1"/>
  <c r="R34" i="1"/>
  <c r="Q34" i="1"/>
  <c r="P34" i="1"/>
  <c r="O34" i="1"/>
  <c r="O33" i="1" s="1"/>
  <c r="N34" i="1"/>
  <c r="M34" i="1"/>
  <c r="L34" i="1"/>
  <c r="K34" i="1"/>
  <c r="J34" i="1"/>
  <c r="I34" i="1"/>
  <c r="G34" i="1"/>
  <c r="S30" i="1"/>
  <c r="S29" i="1" s="1"/>
  <c r="F30" i="1"/>
  <c r="D30" i="1"/>
  <c r="D29" i="1" s="1"/>
  <c r="T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T26" i="1"/>
  <c r="S26" i="1"/>
  <c r="R25" i="1"/>
  <c r="Q25" i="1"/>
  <c r="P25" i="1"/>
  <c r="O25" i="1"/>
  <c r="N25" i="1"/>
  <c r="M25" i="1"/>
  <c r="L25" i="1"/>
  <c r="K25" i="1"/>
  <c r="J25" i="1"/>
  <c r="I25" i="1"/>
  <c r="H25" i="1"/>
  <c r="G25" i="1"/>
  <c r="E25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F18" i="1" s="1"/>
  <c r="E22" i="1"/>
  <c r="D22" i="1"/>
  <c r="R21" i="1"/>
  <c r="Q21" i="1"/>
  <c r="P21" i="1"/>
  <c r="O21" i="1"/>
  <c r="N21" i="1"/>
  <c r="M21" i="1"/>
  <c r="L21" i="1"/>
  <c r="K21" i="1"/>
  <c r="J21" i="1"/>
  <c r="I21" i="1"/>
  <c r="H21" i="1"/>
  <c r="G21" i="1"/>
  <c r="E21" i="1"/>
  <c r="T20" i="1"/>
  <c r="S20" i="1"/>
  <c r="T19" i="1"/>
  <c r="S19" i="1"/>
  <c r="T16" i="1"/>
  <c r="T13" i="1"/>
  <c r="S13" i="1"/>
  <c r="T12" i="1"/>
  <c r="S12" i="1"/>
  <c r="T11" i="1"/>
  <c r="S11" i="1"/>
  <c r="T10" i="1"/>
  <c r="S10" i="1"/>
  <c r="T9" i="1"/>
  <c r="S9" i="1"/>
  <c r="T8" i="1"/>
  <c r="S8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T5" i="1"/>
  <c r="T4" i="1" s="1"/>
  <c r="S5" i="1"/>
  <c r="S4" i="1" s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D42" i="1" l="1"/>
  <c r="D68" i="1" s="1"/>
  <c r="E52" i="1"/>
  <c r="R33" i="1"/>
  <c r="F42" i="1"/>
  <c r="F64" i="1" s="1"/>
  <c r="M14" i="1"/>
  <c r="K42" i="1"/>
  <c r="P42" i="1"/>
  <c r="P33" i="1"/>
  <c r="D18" i="1"/>
  <c r="J14" i="1"/>
  <c r="K14" i="1"/>
  <c r="K18" i="1"/>
  <c r="L18" i="1"/>
  <c r="E18" i="1"/>
  <c r="M18" i="1"/>
  <c r="N18" i="1"/>
  <c r="T24" i="1"/>
  <c r="O18" i="1"/>
  <c r="I33" i="1"/>
  <c r="I37" i="1" s="1"/>
  <c r="Q33" i="1"/>
  <c r="T47" i="1"/>
  <c r="E42" i="1"/>
  <c r="J42" i="1"/>
  <c r="G14" i="1"/>
  <c r="J33" i="1"/>
  <c r="J37" i="1" s="1"/>
  <c r="M33" i="1"/>
  <c r="M37" i="1" s="1"/>
  <c r="G42" i="1"/>
  <c r="I14" i="1"/>
  <c r="Q14" i="1"/>
  <c r="K33" i="1"/>
  <c r="K37" i="1" s="1"/>
  <c r="N42" i="1"/>
  <c r="R14" i="1"/>
  <c r="S54" i="1"/>
  <c r="R42" i="1"/>
  <c r="L14" i="1"/>
  <c r="T7" i="1"/>
  <c r="G18" i="1"/>
  <c r="T23" i="1"/>
  <c r="H18" i="1"/>
  <c r="P18" i="1"/>
  <c r="T34" i="1"/>
  <c r="N33" i="1"/>
  <c r="Q42" i="1"/>
  <c r="T54" i="1"/>
  <c r="H37" i="1"/>
  <c r="S7" i="1"/>
  <c r="S14" i="1" s="1"/>
  <c r="T22" i="1"/>
  <c r="I42" i="1"/>
  <c r="S47" i="1"/>
  <c r="T21" i="1"/>
  <c r="I18" i="1"/>
  <c r="Q18" i="1"/>
  <c r="P37" i="1"/>
  <c r="S58" i="1"/>
  <c r="O14" i="1"/>
  <c r="O15" i="1" s="1"/>
  <c r="R37" i="1"/>
  <c r="O37" i="1"/>
  <c r="O38" i="1" s="1"/>
  <c r="Q37" i="1"/>
  <c r="T43" i="1"/>
  <c r="O42" i="1"/>
  <c r="H14" i="1"/>
  <c r="T14" i="1" s="1"/>
  <c r="P14" i="1"/>
  <c r="J18" i="1"/>
  <c r="R18" i="1"/>
  <c r="T25" i="1"/>
  <c r="S34" i="1"/>
  <c r="M42" i="1"/>
  <c r="S44" i="1"/>
  <c r="S43" i="1" s="1"/>
  <c r="T57" i="1"/>
  <c r="D75" i="1"/>
  <c r="S72" i="1"/>
  <c r="S75" i="1" s="1"/>
  <c r="G75" i="1"/>
  <c r="G15" i="1"/>
  <c r="S22" i="1"/>
  <c r="L43" i="1"/>
  <c r="L52" i="1"/>
  <c r="S23" i="1"/>
  <c r="S25" i="1"/>
  <c r="L33" i="1"/>
  <c r="L37" i="1" s="1"/>
  <c r="S24" i="1"/>
  <c r="S57" i="1"/>
  <c r="S55" i="1"/>
  <c r="S73" i="1"/>
  <c r="S21" i="1"/>
  <c r="H52" i="1"/>
  <c r="H42" i="1" s="1"/>
  <c r="H64" i="1" s="1"/>
  <c r="F65" i="1" l="1"/>
  <c r="F77" i="1"/>
  <c r="O64" i="1"/>
  <c r="D64" i="1"/>
  <c r="F68" i="1"/>
  <c r="P64" i="1"/>
  <c r="P77" i="1" s="1"/>
  <c r="J64" i="1"/>
  <c r="J77" i="1" s="1"/>
  <c r="I64" i="1"/>
  <c r="I77" i="1" s="1"/>
  <c r="T52" i="1"/>
  <c r="T42" i="1" s="1"/>
  <c r="Q64" i="1"/>
  <c r="Q77" i="1" s="1"/>
  <c r="K64" i="1"/>
  <c r="M64" i="1"/>
  <c r="N64" i="1"/>
  <c r="N77" i="1" s="1"/>
  <c r="P38" i="1"/>
  <c r="Q38" i="1" s="1"/>
  <c r="R38" i="1" s="1"/>
  <c r="S18" i="1"/>
  <c r="S52" i="1"/>
  <c r="S42" i="1" s="1"/>
  <c r="T18" i="1"/>
  <c r="R64" i="1"/>
  <c r="L42" i="1"/>
  <c r="L64" i="1" s="1"/>
  <c r="L77" i="1" s="1"/>
  <c r="P15" i="1"/>
  <c r="Q15" i="1" s="1"/>
  <c r="R15" i="1" s="1"/>
  <c r="S15" i="1" s="1"/>
  <c r="K77" i="1"/>
  <c r="H15" i="1"/>
  <c r="I15" i="1" s="1"/>
  <c r="J15" i="1" s="1"/>
  <c r="K15" i="1" s="1"/>
  <c r="L15" i="1" s="1"/>
  <c r="M15" i="1" s="1"/>
  <c r="O77" i="1"/>
  <c r="H77" i="1"/>
  <c r="D77" i="1" l="1"/>
  <c r="D65" i="1"/>
  <c r="R66" i="1" s="1"/>
  <c r="P66" i="1"/>
  <c r="N66" i="1"/>
  <c r="M77" i="1"/>
  <c r="M66" i="1"/>
  <c r="L66" i="1"/>
  <c r="R77" i="1"/>
  <c r="T15" i="1"/>
  <c r="O66" i="1" l="1"/>
  <c r="Q66" i="1"/>
  <c r="I66" i="1"/>
  <c r="H66" i="1"/>
  <c r="K66" i="1"/>
  <c r="J66" i="1"/>
  <c r="E34" i="1"/>
  <c r="E33" i="1" s="1"/>
  <c r="E68" i="1" s="1"/>
  <c r="E64" i="1" l="1"/>
  <c r="E77" i="1" l="1"/>
  <c r="E65" i="1"/>
  <c r="G35" i="1" l="1"/>
  <c r="G33" i="1" l="1"/>
  <c r="S35" i="1"/>
  <c r="S33" i="1" s="1"/>
  <c r="S64" i="1" s="1"/>
  <c r="T35" i="1"/>
  <c r="T33" i="1" s="1"/>
  <c r="T64" i="1" s="1"/>
  <c r="G37" i="1" l="1"/>
  <c r="G64" i="1"/>
  <c r="T77" i="1"/>
  <c r="S77" i="1"/>
  <c r="G68" i="1" l="1"/>
  <c r="H68" i="1" s="1"/>
  <c r="I68" i="1" s="1"/>
  <c r="J68" i="1" s="1"/>
  <c r="K68" i="1" s="1"/>
  <c r="L68" i="1" s="1"/>
  <c r="M68" i="1" s="1"/>
  <c r="N68" i="1" s="1"/>
  <c r="O68" i="1" s="1"/>
  <c r="P68" i="1" s="1"/>
  <c r="Q68" i="1" s="1"/>
  <c r="R68" i="1" s="1"/>
  <c r="G65" i="1"/>
  <c r="H65" i="1" s="1"/>
  <c r="I65" i="1" s="1"/>
  <c r="J65" i="1" s="1"/>
  <c r="G77" i="1"/>
  <c r="G66" i="1"/>
  <c r="G67" i="1" s="1"/>
  <c r="H67" i="1" s="1"/>
  <c r="I67" i="1" s="1"/>
  <c r="J67" i="1" s="1"/>
  <c r="K67" i="1" s="1"/>
  <c r="L67" i="1" s="1"/>
  <c r="M67" i="1" s="1"/>
  <c r="N67" i="1" s="1"/>
  <c r="O67" i="1" s="1"/>
  <c r="P67" i="1" s="1"/>
  <c r="Q67" i="1" s="1"/>
  <c r="R67" i="1" s="1"/>
  <c r="S37" i="1"/>
  <c r="T37" i="1"/>
  <c r="G38" i="1"/>
  <c r="H38" i="1" l="1"/>
  <c r="I38" i="1" s="1"/>
  <c r="J38" i="1" s="1"/>
  <c r="K38" i="1" s="1"/>
  <c r="L38" i="1" s="1"/>
  <c r="M38" i="1" s="1"/>
  <c r="K65" i="1"/>
  <c r="L65" i="1" l="1"/>
  <c r="S38" i="1"/>
  <c r="T38" i="1"/>
  <c r="M65" i="1" l="1"/>
  <c r="N65" i="1" l="1"/>
  <c r="O65" i="1" l="1"/>
  <c r="P65" i="1" l="1"/>
  <c r="Q65" i="1" l="1"/>
  <c r="R65" i="1" l="1"/>
</calcChain>
</file>

<file path=xl/comments1.xml><?xml version="1.0" encoding="utf-8"?>
<comments xmlns="http://schemas.openxmlformats.org/spreadsheetml/2006/main">
  <authors>
    <author>tc={0FB0E4C5-D958-4C04-8C5F-E0AC0794328B}</author>
    <author>Wilson Rojas Valenzuela</author>
    <author>Carolina Muñoz Veas</author>
    <author>tc={E1930CE5-2429-4E80-B938-CB3C1FC648D1}</author>
  </authors>
  <commentList>
    <comment ref="F2" authorId="0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ingresada hasta res 452 01/07/2022
</t>
        </r>
      </text>
    </comment>
    <comment ref="I8" authorId="1" shapeId="0">
      <text>
        <r>
          <rPr>
            <b/>
            <sz val="9"/>
            <color indexed="81"/>
            <rFont val="Tahoma"/>
            <family val="2"/>
          </rPr>
          <t>Wilson Rojas Valenzuela:</t>
        </r>
        <r>
          <rPr>
            <sz val="9"/>
            <color indexed="81"/>
            <rFont val="Tahoma"/>
            <family val="2"/>
          </rPr>
          <t xml:space="preserve">
Anticipo tramitado con fecha 29/03/2022.
Memo Nº 55.</t>
        </r>
      </text>
    </comment>
    <comment ref="L8" authorId="2" shapeId="0">
      <text>
        <r>
          <rPr>
            <b/>
            <sz val="9"/>
            <color indexed="81"/>
            <rFont val="Tahoma"/>
            <family val="2"/>
          </rPr>
          <t>Carolina Muñoz Veas:</t>
        </r>
        <r>
          <rPr>
            <sz val="9"/>
            <color indexed="81"/>
            <rFont val="Tahoma"/>
            <family val="2"/>
          </rPr>
          <t xml:space="preserve">
memo 100 17/06/2022
</t>
        </r>
      </text>
    </comment>
    <comment ref="C9" authorId="2" shapeId="0">
      <text>
        <r>
          <rPr>
            <b/>
            <sz val="9"/>
            <color indexed="81"/>
            <rFont val="Tahoma"/>
            <family val="2"/>
          </rPr>
          <t>Carolina Muñoz Veas:</t>
        </r>
        <r>
          <rPr>
            <sz val="9"/>
            <color indexed="81"/>
            <rFont val="Tahoma"/>
            <family val="2"/>
          </rPr>
          <t xml:space="preserve">
a.core 6,821 09/12/2021 
$596,203,456</t>
        </r>
      </text>
    </comment>
    <comment ref="C10" authorId="2" shapeId="0">
      <text>
        <r>
          <rPr>
            <b/>
            <sz val="9"/>
            <color indexed="81"/>
            <rFont val="Tahoma"/>
            <family val="2"/>
          </rPr>
          <t>Carolina Muñoz Veas:</t>
        </r>
        <r>
          <rPr>
            <sz val="9"/>
            <color indexed="81"/>
            <rFont val="Tahoma"/>
            <family val="2"/>
          </rPr>
          <t xml:space="preserve">
a. core 6,883 M$444,133
a. core 6575 M$900,000
transferido 450,000 2021
</t>
        </r>
      </text>
    </comment>
    <comment ref="I10" authorId="2" shapeId="0">
      <text>
        <r>
          <rPr>
            <b/>
            <sz val="9"/>
            <color indexed="81"/>
            <rFont val="Tahoma"/>
            <family val="2"/>
          </rPr>
          <t>Carolina Muñoz Veas:</t>
        </r>
        <r>
          <rPr>
            <sz val="9"/>
            <color indexed="81"/>
            <rFont val="Tahoma"/>
            <family val="2"/>
          </rPr>
          <t xml:space="preserve">
antiicpo </t>
        </r>
      </text>
    </comment>
    <comment ref="P33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balance 1.137.453.808</t>
        </r>
      </text>
    </comment>
    <comment ref="G56" authorId="1" shapeId="0">
      <text>
        <r>
          <rPr>
            <b/>
            <sz val="9"/>
            <color indexed="81"/>
            <rFont val="Tahoma"/>
            <family val="2"/>
          </rPr>
          <t>Wilson Rojas Valenzuela:</t>
        </r>
        <r>
          <rPr>
            <sz val="9"/>
            <color indexed="81"/>
            <rFont val="Tahoma"/>
            <family val="2"/>
          </rPr>
          <t xml:space="preserve">
Se cursa anticipo por $26.792.065.-
Proyecto "Rep. Templo sagrado Corazón Isla Yáquil".
Ficha IDI RS.
Se reserva Nº 99 del 03/02/2022 para la respectiva Res. Exenta.</t>
        </r>
      </text>
    </comment>
    <comment ref="I56" authorId="2" shapeId="0">
      <text>
        <r>
          <rPr>
            <b/>
            <sz val="9"/>
            <color indexed="81"/>
            <rFont val="Tahoma"/>
            <family val="2"/>
          </rPr>
          <t>Carolina Muñoz Veas:</t>
        </r>
        <r>
          <rPr>
            <sz val="9"/>
            <color indexed="81"/>
            <rFont val="Tahoma"/>
            <family val="2"/>
          </rPr>
          <t xml:space="preserve">
26,792,065
</t>
        </r>
      </text>
    </comment>
    <comment ref="D61" authorId="2" shapeId="0">
      <text>
        <r>
          <rPr>
            <b/>
            <sz val="9"/>
            <color indexed="81"/>
            <rFont val="Tahoma"/>
            <family val="2"/>
          </rPr>
          <t>Carolina Muñoz Veas:</t>
        </r>
        <r>
          <rPr>
            <sz val="9"/>
            <color indexed="81"/>
            <rFont val="Tahoma"/>
            <family val="2"/>
          </rPr>
          <t xml:space="preserve">
decreto 147 24.06.2022
</t>
        </r>
      </text>
    </comment>
    <comment ref="D74" authorId="2" shapeId="0">
      <text>
        <r>
          <rPr>
            <b/>
            <sz val="9"/>
            <color indexed="81"/>
            <rFont val="Tahoma"/>
            <family val="2"/>
          </rPr>
          <t>Carolina Muñoz Veas:</t>
        </r>
        <r>
          <rPr>
            <sz val="9"/>
            <color indexed="81"/>
            <rFont val="Tahoma"/>
            <family val="2"/>
          </rPr>
          <t xml:space="preserve">
res 108  24.05.2022
</t>
        </r>
      </text>
    </comment>
  </commentList>
</comments>
</file>

<file path=xl/sharedStrings.xml><?xml version="1.0" encoding="utf-8"?>
<sst xmlns="http://schemas.openxmlformats.org/spreadsheetml/2006/main" count="114" uniqueCount="91">
  <si>
    <t xml:space="preserve"> </t>
  </si>
  <si>
    <t>ASIG.</t>
  </si>
  <si>
    <t>NOMBRE DEL ÍTEM</t>
  </si>
  <si>
    <t>ley vigente 2022 M$</t>
  </si>
  <si>
    <t>asignado 2022 M$</t>
  </si>
  <si>
    <t>marco aprobado vigente</t>
  </si>
  <si>
    <t>total programado</t>
  </si>
  <si>
    <t>total invertido 2022 M$</t>
  </si>
  <si>
    <t>SUBTITULO 22</t>
  </si>
  <si>
    <t>BIENES Y SERVICIOS DE CONSUMO</t>
  </si>
  <si>
    <t>11</t>
  </si>
  <si>
    <t>001</t>
  </si>
  <si>
    <t>ESTUDIOS E INVESTIGACIONES</t>
  </si>
  <si>
    <t>SUBTITULO 24</t>
  </si>
  <si>
    <t>TRANSFERENCIAS CORRIENTES</t>
  </si>
  <si>
    <t>01</t>
  </si>
  <si>
    <t>006</t>
  </si>
  <si>
    <t>CORPORACIÓN AGENCIA REGIONAL DE DESARROLLO PROD.</t>
  </si>
  <si>
    <t>007</t>
  </si>
  <si>
    <t>CORPORACIÓN CREA</t>
  </si>
  <si>
    <t>008</t>
  </si>
  <si>
    <t>CENTRO DE ESTUDIOS AVANZADOS EN FRUTICULTURA</t>
  </si>
  <si>
    <t>100</t>
  </si>
  <si>
    <t xml:space="preserve">APLICACIÓN NUMERAL 2,1 GLOSA 02 COMUN PARA GOBIERNOS REGIONALES </t>
  </si>
  <si>
    <t>03</t>
  </si>
  <si>
    <t>120</t>
  </si>
  <si>
    <t>APLICACIÓN LETRA F) NUMERAL 2.3 GLOSA 02 COMÚN PARA LOS GOBIERNOS REGIONALES</t>
  </si>
  <si>
    <t>PORCENTAJE MENSUAL</t>
  </si>
  <si>
    <t>PORCENTAJE ACUMULADO</t>
  </si>
  <si>
    <t>02</t>
  </si>
  <si>
    <t>SUBTITULO 29</t>
  </si>
  <si>
    <t>ADQUISICION ACTIVOS NO FINANCIEROS</t>
  </si>
  <si>
    <t>TERRENOS</t>
  </si>
  <si>
    <t>EDIFICIOS</t>
  </si>
  <si>
    <t>VEHICULOS</t>
  </si>
  <si>
    <t>04</t>
  </si>
  <si>
    <t>MOBILIARIO Y OTROS</t>
  </si>
  <si>
    <t>05</t>
  </si>
  <si>
    <t>MAQUINAS Y EQUIPOS</t>
  </si>
  <si>
    <t>06</t>
  </si>
  <si>
    <t>EQUIPOS INFORMATICOS</t>
  </si>
  <si>
    <t>07</t>
  </si>
  <si>
    <t>PROGRAMAS INFORMATICOS</t>
  </si>
  <si>
    <t>99</t>
  </si>
  <si>
    <t>OTROS ACTIVOS NO FINANCIEROS</t>
  </si>
  <si>
    <t>SUBTITULO 30</t>
  </si>
  <si>
    <t>ADQUISICION ACTIVOS FINANCIEROS</t>
  </si>
  <si>
    <t>10</t>
  </si>
  <si>
    <t>FONDO DE EMERGENCIA TRANSITORIO</t>
  </si>
  <si>
    <t>SUBTITULO 31</t>
  </si>
  <si>
    <t>INICIATIVAS DE INVERSION</t>
  </si>
  <si>
    <t>ESTUDIOS BASICOS</t>
  </si>
  <si>
    <t xml:space="preserve">PROYECTOS </t>
  </si>
  <si>
    <t>PROGRAMAS DE INVERSION</t>
  </si>
  <si>
    <t>SUBTITULO 33</t>
  </si>
  <si>
    <t>TRANSFERENCIAS DE CAPITAL</t>
  </si>
  <si>
    <t>AL SECTOR PRIVADO</t>
  </si>
  <si>
    <t>OTROS- FONDO INNOVACION PARA LA COMPETIVIDAD</t>
  </si>
  <si>
    <t>001 Junta Nacional de Cuerpos de Bomberos de Chile</t>
  </si>
  <si>
    <t>010</t>
  </si>
  <si>
    <t>010 APLICACIÓN LETRA a) ARTICULO CUARTO TRANSITORIO LEY N° 20.378</t>
  </si>
  <si>
    <t>AL GOBIERNO CENTRAL</t>
  </si>
  <si>
    <t xml:space="preserve">A OTRAS ENTIDADES PÚBLICAS </t>
  </si>
  <si>
    <t>024</t>
  </si>
  <si>
    <t xml:space="preserve">SERVIU O´HIGGINS </t>
  </si>
  <si>
    <t xml:space="preserve"> MUNICIPALIDADES </t>
  </si>
  <si>
    <t>125</t>
  </si>
  <si>
    <t xml:space="preserve"> MUNICIPALIDADES(FRIL)</t>
  </si>
  <si>
    <t>150</t>
  </si>
  <si>
    <t xml:space="preserve"> MUNICIPALIDADES(N° 12 GLOSA 02 GORES)</t>
  </si>
  <si>
    <t>GLOSA 02 5.1</t>
  </si>
  <si>
    <t>999</t>
  </si>
  <si>
    <t>PROVISION FIC SIN DISTRIBUIR</t>
  </si>
  <si>
    <t>34</t>
  </si>
  <si>
    <t>SUBTITULO 34</t>
  </si>
  <si>
    <t>SERVICIO A LA DEUDA</t>
  </si>
  <si>
    <t xml:space="preserve">Deuda Flotante </t>
  </si>
  <si>
    <t>35</t>
  </si>
  <si>
    <t>SALDO FINAL</t>
  </si>
  <si>
    <t>TOTAL SUBT. 22-24-29-31-32-33-34  MENSUAL</t>
  </si>
  <si>
    <t>TOTAL SUBT. 22-24-29-31-32-33-34 ACUMULADO</t>
  </si>
  <si>
    <t>PRESUPUESTO FNDR</t>
  </si>
  <si>
    <t>PROGRAMA 050 FET</t>
  </si>
  <si>
    <t>31</t>
  </si>
  <si>
    <t>Proyectos</t>
  </si>
  <si>
    <t>33</t>
  </si>
  <si>
    <t>A Otras entidades públicas</t>
  </si>
  <si>
    <t>532- CORFO- Segundo programa de transferencia PAR O´Higgins reactivación post covid (40033550-0)</t>
  </si>
  <si>
    <t>Presupuesto FET</t>
  </si>
  <si>
    <t>programa 02 + programa 050</t>
  </si>
  <si>
    <t xml:space="preserve">LA PROGRAMACIÓN SE HA EJECUTADO  SIN MAYORES VARIACIONES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</si>
</sst>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0"/>
    <numFmt numFmtId="165" formatCode="#,##0_ ;[Red]\-#,##0\ "/>
    <numFmt numFmtId="166" formatCode="#,##0.000_ ;[Red]\-#,##0.000\ "/>
    <numFmt numFmtId="167" formatCode="0.000%"/>
    <numFmt numFmtId="168" formatCode="0.0%"/>
    <numFmt numFmtId="169" formatCode="_-* #,##0.00\ _p_t_a_-;\-* #,##0.00\ _p_t_a_-;_-* &quot;-&quot;??\ _p_t_a_-;_-@_-"/>
    <numFmt numFmtId="170" formatCode="_-* #,##0\ _p_t_a_-;\-* #,##0\ _p_t_a_-;_-* &quot;-&quot;??\ _p_t_a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24"/>
      <color theme="1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theme="1" tint="0.499984740745262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theme="1" tint="0.499984740745262"/>
      </top>
      <bottom style="double">
        <color rgb="FF3F3F3F"/>
      </bottom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2" borderId="1" applyNumberFormat="0" applyAlignment="0" applyProtection="0"/>
    <xf numFmtId="2" fontId="3" fillId="0" borderId="0" applyNumberFormat="0"/>
    <xf numFmtId="169" fontId="3" fillId="0" borderId="0" applyFill="0" applyBorder="0" applyAlignment="0" applyProtection="0"/>
    <xf numFmtId="0" fontId="1" fillId="0" borderId="0"/>
    <xf numFmtId="0" fontId="10" fillId="0" borderId="0"/>
  </cellStyleXfs>
  <cellXfs count="152">
    <xf numFmtId="0" fontId="0" fillId="0" borderId="0" xfId="0"/>
    <xf numFmtId="2" fontId="4" fillId="3" borderId="0" xfId="2" applyFont="1" applyFill="1"/>
    <xf numFmtId="2" fontId="4" fillId="3" borderId="0" xfId="2" applyFont="1" applyFill="1" applyAlignment="1">
      <alignment horizontal="center"/>
    </xf>
    <xf numFmtId="2" fontId="5" fillId="3" borderId="0" xfId="2" applyFont="1" applyFill="1" applyAlignment="1">
      <alignment wrapText="1"/>
    </xf>
    <xf numFmtId="2" fontId="5" fillId="3" borderId="0" xfId="2" applyFont="1" applyFill="1"/>
    <xf numFmtId="164" fontId="5" fillId="3" borderId="0" xfId="2" applyNumberFormat="1" applyFont="1" applyFill="1"/>
    <xf numFmtId="2" fontId="5" fillId="4" borderId="2" xfId="1" applyNumberFormat="1" applyFont="1" applyFill="1" applyBorder="1" applyAlignment="1">
      <alignment vertical="center" wrapText="1"/>
    </xf>
    <xf numFmtId="1" fontId="5" fillId="4" borderId="2" xfId="1" applyNumberFormat="1" applyFont="1" applyFill="1" applyBorder="1" applyAlignment="1">
      <alignment horizontal="center" vertical="center" wrapText="1"/>
    </xf>
    <xf numFmtId="17" fontId="5" fillId="4" borderId="2" xfId="1" applyNumberFormat="1" applyFont="1" applyFill="1" applyBorder="1" applyAlignment="1">
      <alignment vertical="center" wrapText="1"/>
    </xf>
    <xf numFmtId="164" fontId="5" fillId="4" borderId="3" xfId="1" applyNumberFormat="1" applyFont="1" applyFill="1" applyBorder="1" applyAlignment="1">
      <alignment vertical="center" wrapText="1"/>
    </xf>
    <xf numFmtId="164" fontId="6" fillId="4" borderId="4" xfId="1" applyNumberFormat="1" applyFont="1" applyFill="1" applyBorder="1" applyAlignment="1">
      <alignment vertical="center" wrapText="1"/>
    </xf>
    <xf numFmtId="49" fontId="5" fillId="0" borderId="5" xfId="1" applyNumberFormat="1" applyFont="1" applyFill="1" applyBorder="1" applyAlignment="1">
      <alignment vertical="center" wrapText="1"/>
    </xf>
    <xf numFmtId="2" fontId="5" fillId="0" borderId="0" xfId="1" applyNumberFormat="1" applyFont="1" applyFill="1" applyBorder="1" applyAlignment="1">
      <alignment vertical="center" wrapText="1"/>
    </xf>
    <xf numFmtId="2" fontId="4" fillId="0" borderId="6" xfId="2" applyFont="1" applyFill="1" applyBorder="1" applyAlignment="1">
      <alignment horizontal="center" wrapText="1"/>
    </xf>
    <xf numFmtId="1" fontId="5" fillId="0" borderId="7" xfId="1" applyNumberFormat="1" applyFont="1" applyFill="1" applyBorder="1" applyAlignment="1">
      <alignment vertical="center" wrapText="1"/>
    </xf>
    <xf numFmtId="1" fontId="5" fillId="0" borderId="0" xfId="1" applyNumberFormat="1" applyFont="1" applyFill="1" applyBorder="1" applyAlignment="1">
      <alignment vertical="center" wrapText="1"/>
    </xf>
    <xf numFmtId="0" fontId="5" fillId="0" borderId="0" xfId="1" applyNumberFormat="1" applyFont="1" applyFill="1" applyBorder="1" applyAlignment="1">
      <alignment vertical="center" wrapText="1"/>
    </xf>
    <xf numFmtId="17" fontId="5" fillId="0" borderId="0" xfId="1" applyNumberFormat="1" applyFont="1" applyFill="1" applyBorder="1" applyAlignment="1">
      <alignment vertical="center" wrapText="1"/>
    </xf>
    <xf numFmtId="17" fontId="5" fillId="0" borderId="7" xfId="1" applyNumberFormat="1" applyFont="1" applyFill="1" applyBorder="1" applyAlignment="1">
      <alignment vertical="center" wrapText="1"/>
    </xf>
    <xf numFmtId="49" fontId="5" fillId="0" borderId="7" xfId="1" applyNumberFormat="1" applyFont="1" applyFill="1" applyBorder="1" applyAlignment="1">
      <alignment vertical="center" wrapText="1"/>
    </xf>
    <xf numFmtId="164" fontId="5" fillId="0" borderId="7" xfId="1" applyNumberFormat="1" applyFont="1" applyFill="1" applyBorder="1" applyAlignment="1">
      <alignment vertical="center" wrapText="1"/>
    </xf>
    <xf numFmtId="164" fontId="5" fillId="0" borderId="0" xfId="1" applyNumberFormat="1" applyFont="1" applyFill="1" applyBorder="1" applyAlignment="1">
      <alignment vertical="center" wrapText="1"/>
    </xf>
    <xf numFmtId="49" fontId="5" fillId="0" borderId="8" xfId="1" applyNumberFormat="1" applyFont="1" applyFill="1" applyBorder="1" applyAlignment="1">
      <alignment vertical="center" wrapText="1"/>
    </xf>
    <xf numFmtId="2" fontId="4" fillId="0" borderId="8" xfId="2" applyFont="1" applyFill="1" applyBorder="1" applyAlignment="1">
      <alignment horizontal="center"/>
    </xf>
    <xf numFmtId="2" fontId="5" fillId="0" borderId="9" xfId="1" applyNumberFormat="1" applyFont="1" applyFill="1" applyBorder="1" applyAlignment="1">
      <alignment vertical="center" wrapText="1"/>
    </xf>
    <xf numFmtId="3" fontId="7" fillId="3" borderId="10" xfId="2" applyNumberFormat="1" applyFont="1" applyFill="1" applyBorder="1" applyAlignment="1">
      <alignment horizontal="right"/>
    </xf>
    <xf numFmtId="49" fontId="5" fillId="0" borderId="1" xfId="1" applyNumberFormat="1" applyFont="1" applyFill="1" applyAlignment="1">
      <alignment vertical="center" wrapText="1"/>
    </xf>
    <xf numFmtId="49" fontId="5" fillId="0" borderId="11" xfId="1" applyNumberFormat="1" applyFont="1" applyFill="1" applyBorder="1" applyAlignment="1">
      <alignment vertical="center" wrapText="1"/>
    </xf>
    <xf numFmtId="3" fontId="6" fillId="3" borderId="10" xfId="2" applyNumberFormat="1" applyFont="1" applyFill="1" applyBorder="1" applyAlignment="1">
      <alignment horizontal="right"/>
    </xf>
    <xf numFmtId="164" fontId="5" fillId="3" borderId="10" xfId="2" applyNumberFormat="1" applyFont="1" applyFill="1" applyBorder="1"/>
    <xf numFmtId="3" fontId="5" fillId="3" borderId="10" xfId="2" applyNumberFormat="1" applyFont="1" applyFill="1" applyBorder="1"/>
    <xf numFmtId="164" fontId="5" fillId="0" borderId="10" xfId="2" applyNumberFormat="1" applyFont="1" applyFill="1" applyBorder="1"/>
    <xf numFmtId="2" fontId="4" fillId="3" borderId="0" xfId="2" applyFont="1" applyFill="1" applyAlignment="1">
      <alignment horizontal="center" wrapText="1"/>
    </xf>
    <xf numFmtId="3" fontId="5" fillId="3" borderId="0" xfId="2" applyNumberFormat="1" applyFont="1" applyFill="1" applyAlignment="1">
      <alignment horizontal="center"/>
    </xf>
    <xf numFmtId="164" fontId="5" fillId="3" borderId="12" xfId="2" applyNumberFormat="1" applyFont="1" applyFill="1" applyBorder="1" applyAlignment="1">
      <alignment horizontal="left"/>
    </xf>
    <xf numFmtId="164" fontId="5" fillId="3" borderId="0" xfId="2" applyNumberFormat="1" applyFont="1" applyFill="1" applyAlignment="1">
      <alignment horizontal="left"/>
    </xf>
    <xf numFmtId="3" fontId="5" fillId="3" borderId="0" xfId="2" applyNumberFormat="1" applyFont="1" applyFill="1"/>
    <xf numFmtId="164" fontId="5" fillId="3" borderId="13" xfId="2" applyNumberFormat="1" applyFont="1" applyFill="1" applyBorder="1"/>
    <xf numFmtId="49" fontId="5" fillId="4" borderId="1" xfId="1" quotePrefix="1" applyNumberFormat="1" applyFont="1" applyFill="1" applyAlignment="1">
      <alignment vertical="center" wrapText="1"/>
    </xf>
    <xf numFmtId="2" fontId="5" fillId="4" borderId="11" xfId="1" applyNumberFormat="1" applyFont="1" applyFill="1" applyBorder="1" applyAlignment="1">
      <alignment vertical="center" wrapText="1"/>
    </xf>
    <xf numFmtId="3" fontId="4" fillId="3" borderId="10" xfId="2" applyNumberFormat="1" applyFont="1" applyFill="1" applyBorder="1" applyAlignment="1">
      <alignment horizontal="right"/>
    </xf>
    <xf numFmtId="164" fontId="4" fillId="3" borderId="10" xfId="2" applyNumberFormat="1" applyFont="1" applyFill="1" applyBorder="1" applyAlignment="1">
      <alignment horizontal="right"/>
    </xf>
    <xf numFmtId="164" fontId="4" fillId="3" borderId="14" xfId="2" applyNumberFormat="1" applyFont="1" applyFill="1" applyBorder="1" applyAlignment="1">
      <alignment horizontal="right"/>
    </xf>
    <xf numFmtId="49" fontId="5" fillId="3" borderId="1" xfId="1" applyNumberFormat="1" applyFont="1" applyFill="1" applyAlignment="1">
      <alignment vertical="center" wrapText="1"/>
    </xf>
    <xf numFmtId="2" fontId="5" fillId="3" borderId="11" xfId="1" applyNumberFormat="1" applyFont="1" applyFill="1" applyBorder="1" applyAlignment="1">
      <alignment vertical="center" wrapText="1"/>
    </xf>
    <xf numFmtId="3" fontId="5" fillId="3" borderId="10" xfId="2" applyNumberFormat="1" applyFont="1" applyFill="1" applyBorder="1" applyAlignment="1">
      <alignment horizontal="right"/>
    </xf>
    <xf numFmtId="164" fontId="5" fillId="3" borderId="14" xfId="2" applyNumberFormat="1" applyFont="1" applyFill="1" applyBorder="1"/>
    <xf numFmtId="2" fontId="4" fillId="3" borderId="0" xfId="2" applyFont="1" applyFill="1" applyBorder="1" applyAlignment="1">
      <alignment horizontal="center"/>
    </xf>
    <xf numFmtId="10" fontId="5" fillId="4" borderId="10" xfId="1" applyNumberFormat="1" applyFont="1" applyFill="1" applyBorder="1" applyAlignment="1">
      <alignment vertical="center" wrapText="1"/>
    </xf>
    <xf numFmtId="164" fontId="5" fillId="4" borderId="10" xfId="1" applyNumberFormat="1" applyFont="1" applyFill="1" applyBorder="1" applyAlignment="1">
      <alignment vertical="center" wrapText="1"/>
    </xf>
    <xf numFmtId="164" fontId="5" fillId="4" borderId="14" xfId="1" applyNumberFormat="1" applyFont="1" applyFill="1" applyBorder="1" applyAlignment="1">
      <alignment vertical="center" wrapText="1"/>
    </xf>
    <xf numFmtId="2" fontId="5" fillId="3" borderId="1" xfId="1" applyNumberFormat="1" applyFont="1" applyFill="1" applyAlignment="1">
      <alignment vertical="center" wrapText="1"/>
    </xf>
    <xf numFmtId="10" fontId="5" fillId="4" borderId="15" xfId="1" applyNumberFormat="1" applyFont="1" applyFill="1" applyBorder="1" applyAlignment="1">
      <alignment vertical="center" wrapText="1"/>
    </xf>
    <xf numFmtId="164" fontId="5" fillId="4" borderId="15" xfId="1" applyNumberFormat="1" applyFont="1" applyFill="1" applyBorder="1" applyAlignment="1">
      <alignment vertical="center" wrapText="1"/>
    </xf>
    <xf numFmtId="164" fontId="5" fillId="4" borderId="9" xfId="1" applyNumberFormat="1" applyFont="1" applyFill="1" applyBorder="1" applyAlignment="1">
      <alignment vertical="center" wrapText="1"/>
    </xf>
    <xf numFmtId="49" fontId="4" fillId="3" borderId="0" xfId="2" quotePrefix="1" applyNumberFormat="1" applyFont="1" applyFill="1" applyBorder="1" applyAlignment="1">
      <alignment horizontal="center"/>
    </xf>
    <xf numFmtId="2" fontId="5" fillId="3" borderId="0" xfId="2" applyFont="1" applyFill="1" applyBorder="1" applyAlignment="1">
      <alignment horizontal="left" wrapText="1"/>
    </xf>
    <xf numFmtId="3" fontId="5" fillId="3" borderId="0" xfId="2" applyNumberFormat="1" applyFont="1" applyFill="1" applyBorder="1" applyAlignment="1">
      <alignment horizontal="right"/>
    </xf>
    <xf numFmtId="164" fontId="5" fillId="3" borderId="0" xfId="2" applyNumberFormat="1" applyFont="1" applyFill="1" applyBorder="1" applyAlignment="1">
      <alignment horizontal="right"/>
    </xf>
    <xf numFmtId="164" fontId="5" fillId="3" borderId="0" xfId="2" applyNumberFormat="1" applyFont="1" applyFill="1" applyBorder="1"/>
    <xf numFmtId="2" fontId="4" fillId="3" borderId="0" xfId="2" applyFont="1" applyFill="1" applyBorder="1" applyAlignment="1">
      <alignment horizontal="left" wrapText="1"/>
    </xf>
    <xf numFmtId="2" fontId="4" fillId="3" borderId="0" xfId="2" applyFont="1" applyFill="1" applyBorder="1" applyAlignment="1">
      <alignment horizontal="center" wrapText="1"/>
    </xf>
    <xf numFmtId="3" fontId="4" fillId="3" borderId="0" xfId="2" applyNumberFormat="1" applyFont="1" applyFill="1" applyBorder="1" applyAlignment="1">
      <alignment horizontal="center"/>
    </xf>
    <xf numFmtId="2" fontId="5" fillId="4" borderId="1" xfId="1" applyNumberFormat="1" applyFont="1" applyFill="1" applyAlignment="1">
      <alignment vertical="center" wrapText="1"/>
    </xf>
    <xf numFmtId="3" fontId="4" fillId="3" borderId="10" xfId="2" applyNumberFormat="1" applyFont="1" applyFill="1" applyBorder="1"/>
    <xf numFmtId="164" fontId="4" fillId="3" borderId="10" xfId="2" applyNumberFormat="1" applyFont="1" applyFill="1" applyBorder="1"/>
    <xf numFmtId="49" fontId="4" fillId="3" borderId="0" xfId="2" applyNumberFormat="1" applyFont="1" applyFill="1" applyBorder="1" applyAlignment="1">
      <alignment horizontal="center"/>
    </xf>
    <xf numFmtId="2" fontId="4" fillId="3" borderId="0" xfId="2" applyFont="1" applyFill="1" applyBorder="1" applyAlignment="1">
      <alignment wrapText="1"/>
    </xf>
    <xf numFmtId="3" fontId="5" fillId="3" borderId="0" xfId="2" applyNumberFormat="1" applyFont="1" applyFill="1" applyBorder="1"/>
    <xf numFmtId="3" fontId="4" fillId="3" borderId="14" xfId="2" applyNumberFormat="1" applyFont="1" applyFill="1" applyBorder="1"/>
    <xf numFmtId="49" fontId="5" fillId="4" borderId="1" xfId="1" applyNumberFormat="1" applyFont="1" applyFill="1" applyAlignment="1">
      <alignment vertical="center" wrapText="1"/>
    </xf>
    <xf numFmtId="3" fontId="5" fillId="3" borderId="0" xfId="2" applyNumberFormat="1" applyFont="1" applyFill="1" applyAlignment="1">
      <alignment horizontal="right"/>
    </xf>
    <xf numFmtId="164" fontId="5" fillId="3" borderId="10" xfId="2" applyNumberFormat="1" applyFont="1" applyFill="1" applyBorder="1" applyAlignment="1">
      <alignment horizontal="right"/>
    </xf>
    <xf numFmtId="10" fontId="5" fillId="4" borderId="15" xfId="1" applyNumberFormat="1" applyFont="1" applyFill="1" applyBorder="1" applyAlignment="1">
      <alignment vertical="center"/>
    </xf>
    <xf numFmtId="49" fontId="4" fillId="3" borderId="0" xfId="2" applyNumberFormat="1" applyFont="1" applyFill="1" applyAlignment="1">
      <alignment horizontal="center"/>
    </xf>
    <xf numFmtId="10" fontId="5" fillId="4" borderId="1" xfId="1" applyNumberFormat="1" applyFont="1" applyFill="1" applyAlignment="1">
      <alignment vertical="center" wrapText="1"/>
    </xf>
    <xf numFmtId="3" fontId="5" fillId="3" borderId="0" xfId="2" applyNumberFormat="1" applyFont="1" applyFill="1" applyBorder="1" applyAlignment="1">
      <alignment horizontal="center"/>
    </xf>
    <xf numFmtId="164" fontId="4" fillId="3" borderId="0" xfId="2" applyNumberFormat="1" applyFont="1" applyFill="1" applyBorder="1" applyAlignment="1">
      <alignment horizontal="right"/>
    </xf>
    <xf numFmtId="2" fontId="5" fillId="3" borderId="0" xfId="2" applyFont="1" applyFill="1" applyAlignment="1">
      <alignment horizontal="center" wrapText="1"/>
    </xf>
    <xf numFmtId="164" fontId="4" fillId="3" borderId="0" xfId="2" applyNumberFormat="1" applyFont="1" applyFill="1"/>
    <xf numFmtId="164" fontId="4" fillId="3" borderId="0" xfId="2" applyNumberFormat="1" applyFont="1" applyFill="1" applyAlignment="1">
      <alignment horizontal="right"/>
    </xf>
    <xf numFmtId="164" fontId="5" fillId="3" borderId="0" xfId="2" applyNumberFormat="1" applyFont="1" applyFill="1" applyAlignment="1">
      <alignment horizontal="right"/>
    </xf>
    <xf numFmtId="3" fontId="4" fillId="3" borderId="0" xfId="2" applyNumberFormat="1" applyFont="1" applyFill="1" applyAlignment="1">
      <alignment horizontal="center"/>
    </xf>
    <xf numFmtId="164" fontId="4" fillId="3" borderId="0" xfId="2" applyNumberFormat="1" applyFont="1" applyFill="1" applyAlignment="1">
      <alignment horizontal="left"/>
    </xf>
    <xf numFmtId="165" fontId="4" fillId="0" borderId="10" xfId="1" applyNumberFormat="1" applyFont="1" applyFill="1" applyBorder="1" applyAlignment="1">
      <alignment vertical="center" wrapText="1"/>
    </xf>
    <xf numFmtId="165" fontId="5" fillId="0" borderId="10" xfId="1" applyNumberFormat="1" applyFont="1" applyFill="1" applyBorder="1" applyAlignment="1">
      <alignment vertical="center" wrapText="1"/>
    </xf>
    <xf numFmtId="164" fontId="4" fillId="3" borderId="10" xfId="2" applyNumberFormat="1" applyFont="1" applyFill="1" applyBorder="1" applyAlignment="1">
      <alignment horizontal="right" vertical="top"/>
    </xf>
    <xf numFmtId="2" fontId="5" fillId="0" borderId="11" xfId="1" applyNumberFormat="1" applyFont="1" applyFill="1" applyBorder="1" applyAlignment="1">
      <alignment vertical="center" wrapText="1"/>
    </xf>
    <xf numFmtId="165" fontId="6" fillId="0" borderId="10" xfId="1" applyNumberFormat="1" applyFont="1" applyFill="1" applyBorder="1" applyAlignment="1">
      <alignment vertical="center" wrapText="1"/>
    </xf>
    <xf numFmtId="3" fontId="5" fillId="3" borderId="11" xfId="1" applyNumberFormat="1" applyFont="1" applyFill="1" applyBorder="1" applyAlignment="1">
      <alignment vertical="center" wrapText="1"/>
    </xf>
    <xf numFmtId="165" fontId="5" fillId="3" borderId="10" xfId="1" applyNumberFormat="1" applyFont="1" applyFill="1" applyBorder="1" applyAlignment="1">
      <alignment vertical="center" wrapText="1"/>
    </xf>
    <xf numFmtId="164" fontId="8" fillId="3" borderId="10" xfId="2" applyNumberFormat="1" applyFont="1" applyFill="1" applyBorder="1"/>
    <xf numFmtId="2" fontId="5" fillId="3" borderId="10" xfId="2" applyFont="1" applyFill="1" applyBorder="1"/>
    <xf numFmtId="164" fontId="5" fillId="0" borderId="10" xfId="0" applyNumberFormat="1" applyFont="1" applyBorder="1" applyProtection="1">
      <protection locked="0"/>
    </xf>
    <xf numFmtId="2" fontId="5" fillId="3" borderId="16" xfId="1" applyNumberFormat="1" applyFont="1" applyFill="1" applyBorder="1" applyAlignment="1">
      <alignment vertical="center" wrapText="1"/>
    </xf>
    <xf numFmtId="165" fontId="5" fillId="0" borderId="17" xfId="1" applyNumberFormat="1" applyFont="1" applyFill="1" applyBorder="1" applyAlignment="1">
      <alignment vertical="center" wrapText="1"/>
    </xf>
    <xf numFmtId="49" fontId="5" fillId="4" borderId="11" xfId="1" applyNumberFormat="1" applyFont="1" applyFill="1" applyBorder="1" applyAlignment="1">
      <alignment vertical="center" wrapText="1"/>
    </xf>
    <xf numFmtId="2" fontId="5" fillId="4" borderId="10" xfId="1" applyNumberFormat="1" applyFont="1" applyFill="1" applyBorder="1" applyAlignment="1">
      <alignment vertical="center" wrapText="1"/>
    </xf>
    <xf numFmtId="3" fontId="4" fillId="0" borderId="10" xfId="1" applyNumberFormat="1" applyFont="1" applyFill="1" applyBorder="1" applyAlignment="1">
      <alignment vertical="center" wrapText="1"/>
    </xf>
    <xf numFmtId="164" fontId="4" fillId="0" borderId="10" xfId="1" applyNumberFormat="1" applyFont="1" applyFill="1" applyBorder="1" applyAlignment="1">
      <alignment vertical="center" wrapText="1"/>
    </xf>
    <xf numFmtId="49" fontId="5" fillId="4" borderId="18" xfId="1" applyNumberFormat="1" applyFont="1" applyFill="1" applyBorder="1" applyAlignment="1">
      <alignment vertical="center" wrapText="1"/>
    </xf>
    <xf numFmtId="49" fontId="5" fillId="4" borderId="16" xfId="1" applyNumberFormat="1" applyFont="1" applyFill="1" applyBorder="1" applyAlignment="1">
      <alignment vertical="center" wrapText="1"/>
    </xf>
    <xf numFmtId="2" fontId="5" fillId="4" borderId="17" xfId="1" applyNumberFormat="1" applyFont="1" applyFill="1" applyBorder="1" applyAlignment="1">
      <alignment vertical="center" wrapText="1"/>
    </xf>
    <xf numFmtId="3" fontId="5" fillId="0" borderId="10" xfId="1" applyNumberFormat="1" applyFont="1" applyFill="1" applyBorder="1" applyAlignment="1">
      <alignment vertical="center" wrapText="1"/>
    </xf>
    <xf numFmtId="164" fontId="5" fillId="0" borderId="10" xfId="1" applyNumberFormat="1" applyFont="1" applyFill="1" applyBorder="1" applyAlignment="1">
      <alignment vertical="center" wrapText="1"/>
    </xf>
    <xf numFmtId="49" fontId="5" fillId="4" borderId="10" xfId="1" applyNumberFormat="1" applyFont="1" applyFill="1" applyBorder="1" applyAlignment="1">
      <alignment vertical="center" wrapText="1"/>
    </xf>
    <xf numFmtId="166" fontId="5" fillId="3" borderId="10" xfId="2" applyNumberFormat="1" applyFont="1" applyFill="1" applyBorder="1"/>
    <xf numFmtId="2" fontId="5" fillId="4" borderId="19" xfId="1" applyNumberFormat="1" applyFont="1" applyFill="1" applyBorder="1" applyAlignment="1">
      <alignment vertical="center" wrapText="1"/>
    </xf>
    <xf numFmtId="3" fontId="5" fillId="4" borderId="10" xfId="1" applyNumberFormat="1" applyFont="1" applyFill="1" applyBorder="1" applyAlignment="1">
      <alignment vertical="center" wrapText="1"/>
    </xf>
    <xf numFmtId="164" fontId="4" fillId="5" borderId="10" xfId="2" applyNumberFormat="1" applyFont="1" applyFill="1" applyBorder="1"/>
    <xf numFmtId="2" fontId="4" fillId="6" borderId="10" xfId="2" applyFont="1" applyFill="1" applyBorder="1" applyAlignment="1">
      <alignment horizontal="left" wrapText="1"/>
    </xf>
    <xf numFmtId="3" fontId="4" fillId="6" borderId="10" xfId="2" applyNumberFormat="1" applyFont="1" applyFill="1" applyBorder="1"/>
    <xf numFmtId="10" fontId="4" fillId="6" borderId="10" xfId="2" applyNumberFormat="1" applyFont="1" applyFill="1" applyBorder="1"/>
    <xf numFmtId="168" fontId="4" fillId="6" borderId="10" xfId="2" applyNumberFormat="1" applyFont="1" applyFill="1" applyBorder="1"/>
    <xf numFmtId="168" fontId="4" fillId="6" borderId="14" xfId="2" applyNumberFormat="1" applyFont="1" applyFill="1" applyBorder="1"/>
    <xf numFmtId="10" fontId="4" fillId="3" borderId="0" xfId="2" applyNumberFormat="1" applyFont="1" applyFill="1" applyBorder="1"/>
    <xf numFmtId="168" fontId="4" fillId="3" borderId="0" xfId="2" applyNumberFormat="1" applyFont="1" applyFill="1" applyBorder="1"/>
    <xf numFmtId="10" fontId="5" fillId="3" borderId="0" xfId="2" applyNumberFormat="1" applyFont="1" applyFill="1" applyBorder="1"/>
    <xf numFmtId="167" fontId="4" fillId="3" borderId="0" xfId="2" applyNumberFormat="1" applyFont="1" applyFill="1" applyBorder="1"/>
    <xf numFmtId="3" fontId="4" fillId="3" borderId="0" xfId="2" applyNumberFormat="1" applyFont="1" applyFill="1" applyBorder="1"/>
    <xf numFmtId="170" fontId="5" fillId="3" borderId="0" xfId="3" applyNumberFormat="1" applyFont="1" applyFill="1" applyBorder="1"/>
    <xf numFmtId="0" fontId="7" fillId="7" borderId="10" xfId="5" applyFont="1" applyFill="1" applyBorder="1" applyAlignment="1">
      <alignment horizontal="center" vertical="center" wrapText="1"/>
    </xf>
    <xf numFmtId="0" fontId="7" fillId="7" borderId="10" xfId="5" applyFont="1" applyFill="1" applyBorder="1" applyAlignment="1">
      <alignment vertical="center" wrapText="1"/>
    </xf>
    <xf numFmtId="3" fontId="7" fillId="7" borderId="10" xfId="5" applyNumberFormat="1" applyFont="1" applyFill="1" applyBorder="1" applyAlignment="1">
      <alignment vertical="center" wrapText="1"/>
    </xf>
    <xf numFmtId="164" fontId="4" fillId="7" borderId="10" xfId="2" applyNumberFormat="1" applyFont="1" applyFill="1" applyBorder="1"/>
    <xf numFmtId="164" fontId="7" fillId="7" borderId="10" xfId="5" applyNumberFormat="1" applyFont="1" applyFill="1" applyBorder="1" applyAlignment="1">
      <alignment vertical="center" wrapText="1"/>
    </xf>
    <xf numFmtId="0" fontId="6" fillId="7" borderId="10" xfId="5" applyFont="1" applyFill="1" applyBorder="1" applyAlignment="1">
      <alignment horizontal="center" vertical="center" wrapText="1"/>
    </xf>
    <xf numFmtId="0" fontId="7" fillId="7" borderId="10" xfId="5" quotePrefix="1" applyFont="1" applyFill="1" applyBorder="1" applyAlignment="1">
      <alignment horizontal="center" vertical="center" wrapText="1"/>
    </xf>
    <xf numFmtId="3" fontId="6" fillId="7" borderId="10" xfId="5" applyNumberFormat="1" applyFont="1" applyFill="1" applyBorder="1" applyAlignment="1">
      <alignment vertical="center" wrapText="1"/>
    </xf>
    <xf numFmtId="164" fontId="5" fillId="7" borderId="10" xfId="2" applyNumberFormat="1" applyFont="1" applyFill="1" applyBorder="1"/>
    <xf numFmtId="164" fontId="6" fillId="7" borderId="10" xfId="5" applyNumberFormat="1" applyFont="1" applyFill="1" applyBorder="1" applyAlignment="1">
      <alignment vertical="center" wrapText="1"/>
    </xf>
    <xf numFmtId="2" fontId="4" fillId="7" borderId="10" xfId="2" quotePrefix="1" applyFont="1" applyFill="1" applyBorder="1" applyAlignment="1">
      <alignment horizontal="center"/>
    </xf>
    <xf numFmtId="2" fontId="4" fillId="7" borderId="10" xfId="2" applyFont="1" applyFill="1" applyBorder="1" applyAlignment="1">
      <alignment horizontal="center"/>
    </xf>
    <xf numFmtId="2" fontId="4" fillId="7" borderId="10" xfId="2" applyFont="1" applyFill="1" applyBorder="1" applyAlignment="1">
      <alignment wrapText="1"/>
    </xf>
    <xf numFmtId="3" fontId="4" fillId="7" borderId="10" xfId="2" applyNumberFormat="1" applyFont="1" applyFill="1" applyBorder="1"/>
    <xf numFmtId="2" fontId="4" fillId="7" borderId="10" xfId="2" applyFont="1" applyFill="1" applyBorder="1"/>
    <xf numFmtId="2" fontId="5" fillId="7" borderId="10" xfId="2" applyFont="1" applyFill="1" applyBorder="1" applyAlignment="1">
      <alignment wrapText="1"/>
    </xf>
    <xf numFmtId="10" fontId="4" fillId="7" borderId="10" xfId="2" applyNumberFormat="1" applyFont="1" applyFill="1" applyBorder="1"/>
    <xf numFmtId="168" fontId="4" fillId="7" borderId="10" xfId="2" applyNumberFormat="1" applyFont="1" applyFill="1" applyBorder="1"/>
    <xf numFmtId="170" fontId="5" fillId="7" borderId="10" xfId="3" applyNumberFormat="1" applyFont="1" applyFill="1" applyBorder="1"/>
    <xf numFmtId="2" fontId="5" fillId="7" borderId="0" xfId="2" applyFont="1" applyFill="1"/>
    <xf numFmtId="3" fontId="5" fillId="7" borderId="10" xfId="2" applyNumberFormat="1" applyFont="1" applyFill="1" applyBorder="1"/>
    <xf numFmtId="10" fontId="5" fillId="7" borderId="10" xfId="2" applyNumberFormat="1" applyFont="1" applyFill="1" applyBorder="1"/>
    <xf numFmtId="2" fontId="4" fillId="3" borderId="0" xfId="2" applyFont="1" applyFill="1" applyBorder="1"/>
    <xf numFmtId="2" fontId="5" fillId="3" borderId="0" xfId="2" applyFont="1" applyFill="1" applyBorder="1" applyAlignment="1">
      <alignment wrapText="1"/>
    </xf>
    <xf numFmtId="2" fontId="11" fillId="8" borderId="10" xfId="2" applyFont="1" applyFill="1" applyBorder="1" applyAlignment="1">
      <alignment horizontal="center"/>
    </xf>
    <xf numFmtId="2" fontId="12" fillId="8" borderId="10" xfId="2" applyFont="1" applyFill="1" applyBorder="1" applyAlignment="1">
      <alignment horizontal="left" wrapText="1"/>
    </xf>
    <xf numFmtId="164" fontId="11" fillId="8" borderId="10" xfId="2" applyNumberFormat="1" applyFont="1" applyFill="1" applyBorder="1"/>
    <xf numFmtId="164" fontId="5" fillId="0" borderId="10" xfId="0" applyNumberFormat="1" applyFont="1" applyFill="1" applyBorder="1" applyProtection="1">
      <protection locked="0"/>
    </xf>
    <xf numFmtId="0" fontId="9" fillId="7" borderId="0" xfId="4" applyFont="1" applyFill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</cellXfs>
  <cellStyles count="6">
    <cellStyle name="Celda de comprobación" xfId="1" builtinId="23"/>
    <cellStyle name="Millares 2" xfId="3"/>
    <cellStyle name="Normal" xfId="0" builtinId="0"/>
    <cellStyle name="Normal 2 5 2" xfId="5"/>
    <cellStyle name="Normal 4" xfId="2"/>
    <cellStyle name="Normal 6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carpeta%20compartida\2022\Planilla%20resumen%2020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carpeta%20compartida\2022\fic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carpeta%20compartida\2022\PMB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carpeta%20compartida\2022\subtitulo33%2003%20125%20fril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olina.munoz/AppData/Local/Microsoft/Windows/Temporary%20Internet%20Files/Content.Outlook/B2TRM708/fic%202022%20-%20Copi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carpeta%20compartida\2022\glos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lf"/>
      <sheetName val="resumen 2022 "/>
      <sheetName val="056602"/>
      <sheetName val="SUBT 29"/>
      <sheetName val="SUBT 31 PROYECTOS"/>
      <sheetName val="SUBT 31 E. BÁSICOS"/>
      <sheetName val="PMB"/>
      <sheetName val="FRIL"/>
      <sheetName val="glosa 5.1  (2)"/>
      <sheetName val="oficio de cierre"/>
      <sheetName val="provisiones 2022"/>
    </sheetNames>
    <sheetDataSet>
      <sheetData sheetId="0"/>
      <sheetData sheetId="1"/>
      <sheetData sheetId="2"/>
      <sheetData sheetId="3">
        <row r="6">
          <cell r="F6">
            <v>4354098</v>
          </cell>
          <cell r="M6">
            <v>0</v>
          </cell>
          <cell r="N6">
            <v>686259</v>
          </cell>
          <cell r="O6">
            <v>182494.644</v>
          </cell>
          <cell r="P6">
            <v>1562032</v>
          </cell>
          <cell r="Q6">
            <v>1578871</v>
          </cell>
          <cell r="R6">
            <v>1004125</v>
          </cell>
          <cell r="V6">
            <v>3865.6410000000001</v>
          </cell>
          <cell r="W6">
            <v>0</v>
          </cell>
          <cell r="X6">
            <v>525861</v>
          </cell>
          <cell r="Y6">
            <v>0</v>
          </cell>
          <cell r="Z6">
            <v>0</v>
          </cell>
          <cell r="AA6">
            <v>206368.05</v>
          </cell>
        </row>
        <row r="35">
          <cell r="F35">
            <v>169503</v>
          </cell>
          <cell r="M35">
            <v>0</v>
          </cell>
          <cell r="N35">
            <v>0</v>
          </cell>
          <cell r="O35">
            <v>59488.328000000001</v>
          </cell>
          <cell r="P35">
            <v>50000</v>
          </cell>
          <cell r="Q35">
            <v>50525</v>
          </cell>
          <cell r="R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</row>
        <row r="39">
          <cell r="F39">
            <v>165792</v>
          </cell>
          <cell r="M39">
            <v>0</v>
          </cell>
          <cell r="N39">
            <v>0</v>
          </cell>
          <cell r="O39">
            <v>70193.020999999993</v>
          </cell>
          <cell r="P39">
            <v>16807.874</v>
          </cell>
          <cell r="Q39">
            <v>0</v>
          </cell>
          <cell r="R39">
            <v>0</v>
          </cell>
          <cell r="V39">
            <v>0</v>
          </cell>
          <cell r="W39">
            <v>15029.7</v>
          </cell>
          <cell r="X39">
            <v>0</v>
          </cell>
          <cell r="Y39">
            <v>0</v>
          </cell>
          <cell r="Z39">
            <v>0</v>
          </cell>
          <cell r="AA39">
            <v>48641.925999999999</v>
          </cell>
        </row>
        <row r="47">
          <cell r="F47">
            <v>155468</v>
          </cell>
          <cell r="M47">
            <v>0</v>
          </cell>
          <cell r="N47">
            <v>0</v>
          </cell>
          <cell r="O47">
            <v>112614.36899999999</v>
          </cell>
          <cell r="P47">
            <v>31064</v>
          </cell>
          <cell r="Q47">
            <v>0</v>
          </cell>
          <cell r="R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51">
          <cell r="F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</sheetData>
      <sheetData sheetId="4">
        <row r="124">
          <cell r="I124">
            <v>62232167.156000003</v>
          </cell>
          <cell r="P124">
            <v>56060.583999999995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Z124">
            <v>20211394</v>
          </cell>
          <cell r="AA124">
            <v>0</v>
          </cell>
          <cell r="AB124">
            <v>0</v>
          </cell>
          <cell r="AC124">
            <v>2499883.932</v>
          </cell>
          <cell r="AD124">
            <v>2423824.9109999998</v>
          </cell>
          <cell r="AE124">
            <v>2129431.591</v>
          </cell>
        </row>
      </sheetData>
      <sheetData sheetId="5">
        <row r="24">
          <cell r="F24">
            <v>848520</v>
          </cell>
          <cell r="M24">
            <v>118264.73300000001</v>
          </cell>
          <cell r="N24">
            <v>99200</v>
          </cell>
          <cell r="O24">
            <v>25433.332999999999</v>
          </cell>
          <cell r="P24">
            <v>42724.5</v>
          </cell>
          <cell r="Q24">
            <v>214333.334</v>
          </cell>
          <cell r="R24">
            <v>47779.100000000006</v>
          </cell>
          <cell r="V24">
            <v>0</v>
          </cell>
          <cell r="X24">
            <v>42500</v>
          </cell>
          <cell r="Y24">
            <v>0</v>
          </cell>
          <cell r="Z24">
            <v>11000</v>
          </cell>
          <cell r="AA24">
            <v>0</v>
          </cell>
        </row>
      </sheetData>
      <sheetData sheetId="6">
        <row r="25">
          <cell r="V25">
            <v>363439.08899999998</v>
          </cell>
          <cell r="Y25">
            <v>231970.24099999998</v>
          </cell>
        </row>
      </sheetData>
      <sheetData sheetId="7"/>
      <sheetData sheetId="8">
        <row r="43">
          <cell r="T43">
            <v>0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lico"/>
      <sheetName val="privado"/>
      <sheetName val="miles"/>
      <sheetName val="programacion julio "/>
      <sheetName val="prog "/>
      <sheetName val="prog agosto"/>
      <sheetName val="prog septiembre"/>
      <sheetName val="programacion octubre"/>
      <sheetName val="programacion noviembre"/>
    </sheetNames>
    <sheetDataSet>
      <sheetData sheetId="0">
        <row r="64">
          <cell r="BN64">
            <v>41413.070999999996</v>
          </cell>
          <cell r="BQ64">
            <v>195026.89300000001</v>
          </cell>
        </row>
      </sheetData>
      <sheetData sheetId="1">
        <row r="33">
          <cell r="AQ33">
            <v>110000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TITULO 33-100 "/>
      <sheetName val="Programación 2022+"/>
      <sheetName val="Programación 2022 - 2027+"/>
      <sheetName val="Programación 2021+"/>
      <sheetName val="Hoja2"/>
      <sheetName val="Resumen Programación 2021-2026+"/>
    </sheetNames>
    <sheetDataSet>
      <sheetData sheetId="0">
        <row r="18">
          <cell r="AR18"/>
          <cell r="BM18"/>
          <cell r="BP18"/>
          <cell r="BS18"/>
          <cell r="BV18"/>
          <cell r="BY18"/>
          <cell r="CB18"/>
        </row>
        <row r="19">
          <cell r="AV19">
            <v>186559.443</v>
          </cell>
        </row>
      </sheetData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TITULO 33-03-125 "/>
      <sheetName val="Programacion FRIL "/>
    </sheetNames>
    <sheetDataSet>
      <sheetData sheetId="0">
        <row r="531">
          <cell r="AP531">
            <v>0</v>
          </cell>
          <cell r="BA531">
            <v>145653.073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lico"/>
      <sheetName val="privado"/>
      <sheetName val="miles"/>
      <sheetName val="prog "/>
      <sheetName val="prog agosto"/>
      <sheetName val="prog septiembre"/>
      <sheetName val="programacion octubre"/>
      <sheetName val="programacion noviembre"/>
    </sheetNames>
    <sheetDataSet>
      <sheetData sheetId="0" refreshError="1">
        <row r="64">
          <cell r="BE64">
            <v>51.655999999999999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sa fomento"/>
      <sheetName val="miles 2021"/>
      <sheetName val="PROGRAMACION 21"/>
      <sheetName val="Hoja1"/>
      <sheetName val="PROGRAMACION 21 mayo"/>
      <sheetName val="Glosa SSPP"/>
    </sheetNames>
    <sheetDataSet>
      <sheetData sheetId="0">
        <row r="37">
          <cell r="BB37">
            <v>78680.626999999993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1"/>
  <sheetViews>
    <sheetView tabSelected="1" topLeftCell="A58" zoomScale="68" zoomScaleNormal="68" workbookViewId="0">
      <selection activeCell="M95" sqref="M95"/>
    </sheetView>
  </sheetViews>
  <sheetFormatPr baseColWidth="10" defaultRowHeight="15" x14ac:dyDescent="0.25"/>
  <cols>
    <col min="1" max="1" width="11" customWidth="1"/>
    <col min="2" max="2" width="8" customWidth="1"/>
    <col min="3" max="3" width="61" customWidth="1"/>
    <col min="4" max="4" width="24.85546875" customWidth="1"/>
    <col min="5" max="5" width="22.7109375" customWidth="1"/>
    <col min="6" max="6" width="22.5703125" customWidth="1"/>
    <col min="7" max="7" width="24.5703125" customWidth="1"/>
    <col min="8" max="8" width="22" customWidth="1"/>
    <col min="9" max="9" width="20.28515625" customWidth="1"/>
    <col min="10" max="10" width="23" customWidth="1"/>
    <col min="11" max="11" width="22" customWidth="1"/>
    <col min="12" max="12" width="20.5703125" customWidth="1"/>
    <col min="13" max="13" width="21" customWidth="1"/>
    <col min="14" max="14" width="21.28515625" customWidth="1"/>
    <col min="15" max="15" width="23" customWidth="1"/>
    <col min="16" max="16" width="21.85546875" customWidth="1"/>
    <col min="17" max="17" width="23.140625" customWidth="1"/>
    <col min="18" max="18" width="21.140625" customWidth="1"/>
    <col min="19" max="19" width="22.7109375" customWidth="1"/>
    <col min="20" max="20" width="23.7109375" bestFit="1" customWidth="1"/>
  </cols>
  <sheetData>
    <row r="1" spans="1:20" ht="18.75" thickBot="1" x14ac:dyDescent="0.3">
      <c r="A1" s="1"/>
      <c r="B1" s="2"/>
      <c r="C1" s="3"/>
      <c r="D1" s="4"/>
      <c r="E1" s="4"/>
      <c r="F1" s="4"/>
      <c r="G1" s="5"/>
      <c r="H1" s="5"/>
      <c r="I1" s="5"/>
      <c r="J1" s="5"/>
      <c r="K1" s="4"/>
      <c r="L1" s="4" t="s">
        <v>0</v>
      </c>
      <c r="M1" s="5"/>
      <c r="N1" s="5"/>
      <c r="O1" s="4"/>
      <c r="P1" s="4"/>
      <c r="Q1" s="5"/>
      <c r="R1" s="5"/>
      <c r="S1" s="5"/>
      <c r="T1" s="5"/>
    </row>
    <row r="2" spans="1:20" ht="37.5" thickTop="1" thickBot="1" x14ac:dyDescent="0.3">
      <c r="A2" s="6"/>
      <c r="B2" s="6" t="s">
        <v>1</v>
      </c>
      <c r="C2" s="6" t="s">
        <v>2</v>
      </c>
      <c r="D2" s="7" t="s">
        <v>3</v>
      </c>
      <c r="E2" s="7" t="s">
        <v>4</v>
      </c>
      <c r="F2" s="7" t="s">
        <v>5</v>
      </c>
      <c r="G2" s="8">
        <v>44562</v>
      </c>
      <c r="H2" s="8">
        <v>44593</v>
      </c>
      <c r="I2" s="8">
        <v>44621</v>
      </c>
      <c r="J2" s="8">
        <v>44652</v>
      </c>
      <c r="K2" s="8">
        <v>44682</v>
      </c>
      <c r="L2" s="8">
        <v>44713</v>
      </c>
      <c r="M2" s="8">
        <v>44743</v>
      </c>
      <c r="N2" s="8">
        <v>44774</v>
      </c>
      <c r="O2" s="8">
        <v>44805</v>
      </c>
      <c r="P2" s="8">
        <v>44835</v>
      </c>
      <c r="Q2" s="8">
        <v>44866</v>
      </c>
      <c r="R2" s="8">
        <v>44896</v>
      </c>
      <c r="S2" s="9" t="s">
        <v>6</v>
      </c>
      <c r="T2" s="10" t="s">
        <v>7</v>
      </c>
    </row>
    <row r="3" spans="1:20" ht="19.5" thickTop="1" thickBot="1" x14ac:dyDescent="0.3">
      <c r="A3" s="11"/>
      <c r="B3" s="12"/>
      <c r="C3" s="13" t="s">
        <v>8</v>
      </c>
      <c r="D3" s="14"/>
      <c r="E3" s="15"/>
      <c r="F3" s="15"/>
      <c r="G3" s="16"/>
      <c r="H3" s="16"/>
      <c r="I3" s="17"/>
      <c r="J3" s="17"/>
      <c r="K3" s="17"/>
      <c r="L3" s="17"/>
      <c r="M3" s="18"/>
      <c r="N3" s="19"/>
      <c r="O3" s="18"/>
      <c r="P3" s="18"/>
      <c r="Q3" s="18"/>
      <c r="R3" s="18"/>
      <c r="S3" s="20"/>
      <c r="T3" s="21"/>
    </row>
    <row r="4" spans="1:20" ht="19.5" thickTop="1" thickBot="1" x14ac:dyDescent="0.3">
      <c r="A4" s="22"/>
      <c r="B4" s="23"/>
      <c r="C4" s="24" t="s">
        <v>9</v>
      </c>
      <c r="D4" s="25">
        <f>D5</f>
        <v>203474</v>
      </c>
      <c r="E4" s="25">
        <f t="shared" ref="E4:T4" si="0">E5</f>
        <v>0</v>
      </c>
      <c r="F4" s="25">
        <f t="shared" si="0"/>
        <v>203474</v>
      </c>
      <c r="G4" s="25">
        <f t="shared" si="0"/>
        <v>0</v>
      </c>
      <c r="H4" s="25">
        <f t="shared" si="0"/>
        <v>0</v>
      </c>
      <c r="I4" s="25">
        <f t="shared" si="0"/>
        <v>0</v>
      </c>
      <c r="J4" s="25">
        <f t="shared" si="0"/>
        <v>0</v>
      </c>
      <c r="K4" s="25">
        <f t="shared" si="0"/>
        <v>0</v>
      </c>
      <c r="L4" s="25">
        <f t="shared" si="0"/>
        <v>0</v>
      </c>
      <c r="M4" s="25">
        <f t="shared" si="0"/>
        <v>0</v>
      </c>
      <c r="N4" s="25">
        <f t="shared" si="0"/>
        <v>0</v>
      </c>
      <c r="O4" s="25">
        <f t="shared" si="0"/>
        <v>0</v>
      </c>
      <c r="P4" s="25">
        <f t="shared" si="0"/>
        <v>7410</v>
      </c>
      <c r="Q4" s="25">
        <f t="shared" si="0"/>
        <v>0</v>
      </c>
      <c r="R4" s="25">
        <f t="shared" si="0"/>
        <v>0</v>
      </c>
      <c r="S4" s="25">
        <f t="shared" si="0"/>
        <v>7410</v>
      </c>
      <c r="T4" s="25">
        <f t="shared" si="0"/>
        <v>0</v>
      </c>
    </row>
    <row r="5" spans="1:20" ht="19.5" thickTop="1" thickBot="1" x14ac:dyDescent="0.3">
      <c r="A5" s="26" t="s">
        <v>10</v>
      </c>
      <c r="B5" s="26" t="s">
        <v>11</v>
      </c>
      <c r="C5" s="27" t="s">
        <v>12</v>
      </c>
      <c r="D5" s="28">
        <v>203474</v>
      </c>
      <c r="E5" s="29">
        <v>0</v>
      </c>
      <c r="F5" s="30">
        <v>203474</v>
      </c>
      <c r="G5" s="29">
        <v>0</v>
      </c>
      <c r="H5" s="29">
        <v>0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29">
        <v>0</v>
      </c>
      <c r="O5" s="29">
        <v>0</v>
      </c>
      <c r="P5" s="29">
        <v>7410</v>
      </c>
      <c r="Q5" s="29">
        <v>0</v>
      </c>
      <c r="R5" s="29">
        <v>0</v>
      </c>
      <c r="S5" s="31">
        <f>SUM(G5:R5)</f>
        <v>7410</v>
      </c>
      <c r="T5" s="31">
        <f>SUM(G5:L5)</f>
        <v>0</v>
      </c>
    </row>
    <row r="6" spans="1:20" ht="19.5" thickTop="1" thickBot="1" x14ac:dyDescent="0.3">
      <c r="A6" s="2"/>
      <c r="B6" s="2"/>
      <c r="C6" s="32" t="s">
        <v>13</v>
      </c>
      <c r="D6" s="33"/>
      <c r="E6" s="33"/>
      <c r="F6" s="33"/>
      <c r="G6" s="5"/>
      <c r="H6" s="5"/>
      <c r="I6" s="34"/>
      <c r="J6" s="35"/>
      <c r="K6" s="4"/>
      <c r="L6" s="4"/>
      <c r="M6" s="5"/>
      <c r="N6" s="36"/>
      <c r="O6" s="36"/>
      <c r="P6" s="36"/>
      <c r="Q6" s="5"/>
      <c r="R6" s="5"/>
      <c r="S6" s="5"/>
      <c r="T6" s="37"/>
    </row>
    <row r="7" spans="1:20" ht="19.5" thickTop="1" thickBot="1" x14ac:dyDescent="0.3">
      <c r="A7" s="38"/>
      <c r="B7" s="38"/>
      <c r="C7" s="39" t="s">
        <v>14</v>
      </c>
      <c r="D7" s="40">
        <f>SUM(D8:D13)</f>
        <v>6703138</v>
      </c>
      <c r="E7" s="40">
        <f>SUM(E8:E13)</f>
        <v>0</v>
      </c>
      <c r="F7" s="40">
        <f t="shared" ref="F7:Q7" si="1">SUM(F8:F13)</f>
        <v>6703139</v>
      </c>
      <c r="G7" s="41">
        <f t="shared" si="1"/>
        <v>197975.21900000001</v>
      </c>
      <c r="H7" s="41">
        <f t="shared" si="1"/>
        <v>20644.510000000002</v>
      </c>
      <c r="I7" s="41">
        <f>SUM(I8:I13)</f>
        <v>1089974.3999999999</v>
      </c>
      <c r="J7" s="41">
        <f t="shared" si="1"/>
        <v>0</v>
      </c>
      <c r="K7" s="41">
        <f t="shared" si="1"/>
        <v>10000</v>
      </c>
      <c r="L7" s="41">
        <f t="shared" si="1"/>
        <v>45542.557999999997</v>
      </c>
      <c r="M7" s="41">
        <f t="shared" si="1"/>
        <v>600000</v>
      </c>
      <c r="N7" s="41">
        <f t="shared" si="1"/>
        <v>600000</v>
      </c>
      <c r="O7" s="41">
        <f t="shared" si="1"/>
        <v>958628</v>
      </c>
      <c r="P7" s="41">
        <f t="shared" si="1"/>
        <v>800000</v>
      </c>
      <c r="Q7" s="41">
        <f t="shared" si="1"/>
        <v>750000</v>
      </c>
      <c r="R7" s="41">
        <f>SUM(R8:R13)</f>
        <v>1652817</v>
      </c>
      <c r="S7" s="42">
        <f>SUM(S8:S13)</f>
        <v>6725581.6869999999</v>
      </c>
      <c r="T7" s="41">
        <f>SUM(T8:T13)</f>
        <v>1364136.6869999999</v>
      </c>
    </row>
    <row r="8" spans="1:20" ht="37.5" thickTop="1" thickBot="1" x14ac:dyDescent="0.3">
      <c r="A8" s="43" t="s">
        <v>15</v>
      </c>
      <c r="B8" s="43" t="s">
        <v>16</v>
      </c>
      <c r="C8" s="44" t="s">
        <v>17</v>
      </c>
      <c r="D8" s="45">
        <v>27000</v>
      </c>
      <c r="E8" s="29">
        <v>0</v>
      </c>
      <c r="F8" s="30">
        <v>27000</v>
      </c>
      <c r="G8" s="29">
        <v>0</v>
      </c>
      <c r="H8" s="29">
        <v>0</v>
      </c>
      <c r="I8" s="29">
        <v>3900</v>
      </c>
      <c r="J8" s="29">
        <v>0</v>
      </c>
      <c r="K8" s="29">
        <v>0</v>
      </c>
      <c r="L8" s="29">
        <v>8379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46">
        <f>SUM(G8:R8)</f>
        <v>12279</v>
      </c>
      <c r="T8" s="29">
        <f>SUM(G8:L8)</f>
        <v>12279</v>
      </c>
    </row>
    <row r="9" spans="1:20" ht="19.5" thickTop="1" thickBot="1" x14ac:dyDescent="0.3">
      <c r="A9" s="43"/>
      <c r="B9" s="43" t="s">
        <v>18</v>
      </c>
      <c r="C9" s="44" t="s">
        <v>19</v>
      </c>
      <c r="D9" s="45">
        <v>500000</v>
      </c>
      <c r="E9" s="29">
        <v>0</v>
      </c>
      <c r="F9" s="30">
        <v>500000</v>
      </c>
      <c r="G9" s="29">
        <v>0</v>
      </c>
      <c r="H9" s="29">
        <v>0</v>
      </c>
      <c r="I9" s="29">
        <v>500000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29">
        <v>0</v>
      </c>
      <c r="R9" s="29">
        <v>0</v>
      </c>
      <c r="S9" s="46">
        <f t="shared" ref="S9:S11" si="2">SUM(G9:R9)</f>
        <v>500000</v>
      </c>
      <c r="T9" s="29">
        <f t="shared" ref="T9:T12" si="3">SUM(G9:L9)</f>
        <v>500000</v>
      </c>
    </row>
    <row r="10" spans="1:20" ht="37.5" thickTop="1" thickBot="1" x14ac:dyDescent="0.3">
      <c r="A10" s="43"/>
      <c r="B10" s="43" t="s">
        <v>20</v>
      </c>
      <c r="C10" s="44" t="s">
        <v>21</v>
      </c>
      <c r="D10" s="45">
        <v>850000</v>
      </c>
      <c r="E10" s="29">
        <v>0</v>
      </c>
      <c r="F10" s="30">
        <v>850000</v>
      </c>
      <c r="G10" s="29">
        <v>0</v>
      </c>
      <c r="H10" s="29">
        <v>0</v>
      </c>
      <c r="I10" s="29">
        <v>450000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400000</v>
      </c>
      <c r="P10" s="29">
        <v>0</v>
      </c>
      <c r="Q10" s="29">
        <v>0</v>
      </c>
      <c r="R10" s="29">
        <v>0</v>
      </c>
      <c r="S10" s="46">
        <f t="shared" si="2"/>
        <v>850000</v>
      </c>
      <c r="T10" s="29">
        <f t="shared" si="3"/>
        <v>450000</v>
      </c>
    </row>
    <row r="11" spans="1:20" ht="37.5" thickTop="1" thickBot="1" x14ac:dyDescent="0.3">
      <c r="A11" s="43"/>
      <c r="B11" s="43" t="s">
        <v>22</v>
      </c>
      <c r="C11" s="44" t="s">
        <v>23</v>
      </c>
      <c r="D11" s="45">
        <v>4260910</v>
      </c>
      <c r="E11" s="29">
        <v>0</v>
      </c>
      <c r="F11" s="30">
        <v>4260911</v>
      </c>
      <c r="G11" s="29">
        <v>197975.21900000001</v>
      </c>
      <c r="H11" s="29">
        <v>20644.510000000002</v>
      </c>
      <c r="I11" s="29">
        <v>129474.4</v>
      </c>
      <c r="J11" s="29">
        <v>0</v>
      </c>
      <c r="K11" s="29">
        <v>0</v>
      </c>
      <c r="L11" s="29">
        <v>37163.557999999997</v>
      </c>
      <c r="M11" s="29">
        <v>500000</v>
      </c>
      <c r="N11" s="29">
        <v>500000</v>
      </c>
      <c r="O11" s="29">
        <v>500000</v>
      </c>
      <c r="P11" s="29">
        <v>500000</v>
      </c>
      <c r="Q11" s="29">
        <v>500000</v>
      </c>
      <c r="R11" s="29">
        <v>1412817</v>
      </c>
      <c r="S11" s="46">
        <f t="shared" si="2"/>
        <v>4298074.6869999999</v>
      </c>
      <c r="T11" s="29">
        <f t="shared" si="3"/>
        <v>385257.68700000003</v>
      </c>
    </row>
    <row r="12" spans="1:20" ht="37.5" thickTop="1" thickBot="1" x14ac:dyDescent="0.3">
      <c r="A12" s="43" t="s">
        <v>24</v>
      </c>
      <c r="B12" s="43" t="s">
        <v>22</v>
      </c>
      <c r="C12" s="44" t="s">
        <v>23</v>
      </c>
      <c r="D12" s="45">
        <v>1065228</v>
      </c>
      <c r="E12" s="29">
        <v>0</v>
      </c>
      <c r="F12" s="30">
        <v>1065228</v>
      </c>
      <c r="G12" s="29">
        <v>0</v>
      </c>
      <c r="H12" s="29">
        <v>0</v>
      </c>
      <c r="I12" s="29">
        <v>6600</v>
      </c>
      <c r="J12" s="29">
        <v>0</v>
      </c>
      <c r="K12" s="29">
        <v>10000</v>
      </c>
      <c r="L12" s="29">
        <v>0</v>
      </c>
      <c r="M12" s="29">
        <v>100000</v>
      </c>
      <c r="N12" s="29">
        <v>100000</v>
      </c>
      <c r="O12" s="29">
        <v>58628</v>
      </c>
      <c r="P12" s="29">
        <v>300000</v>
      </c>
      <c r="Q12" s="29">
        <v>250000</v>
      </c>
      <c r="R12" s="29">
        <v>240000</v>
      </c>
      <c r="S12" s="46">
        <f>SUM(G12:R12)</f>
        <v>1065228</v>
      </c>
      <c r="T12" s="29">
        <f t="shared" si="3"/>
        <v>16600</v>
      </c>
    </row>
    <row r="13" spans="1:20" ht="55.5" thickTop="1" thickBot="1" x14ac:dyDescent="0.3">
      <c r="A13" s="43"/>
      <c r="B13" s="43" t="s">
        <v>25</v>
      </c>
      <c r="C13" s="44" t="s">
        <v>26</v>
      </c>
      <c r="D13" s="45"/>
      <c r="E13" s="45"/>
      <c r="F13" s="45"/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46">
        <f t="shared" ref="S13" si="4">SUM(G13:R13)</f>
        <v>0</v>
      </c>
      <c r="T13" s="29">
        <f t="shared" ref="T13:T16" si="5">SUM(G13:J13)</f>
        <v>0</v>
      </c>
    </row>
    <row r="14" spans="1:20" ht="19.5" thickTop="1" thickBot="1" x14ac:dyDescent="0.3">
      <c r="A14" s="47"/>
      <c r="B14" s="47"/>
      <c r="C14" s="44" t="s">
        <v>27</v>
      </c>
      <c r="D14" s="48"/>
      <c r="E14" s="48"/>
      <c r="F14" s="48"/>
      <c r="G14" s="49">
        <f t="shared" ref="G14:S14" si="6">G7/$D$7</f>
        <v>2.9534707326628218E-2</v>
      </c>
      <c r="H14" s="49">
        <f>H7/$D$7</f>
        <v>3.07982768667451E-3</v>
      </c>
      <c r="I14" s="49">
        <f t="shared" si="6"/>
        <v>0.16260658813827195</v>
      </c>
      <c r="J14" s="49">
        <f t="shared" si="6"/>
        <v>0</v>
      </c>
      <c r="K14" s="49">
        <f t="shared" si="6"/>
        <v>1.4918385985787552E-3</v>
      </c>
      <c r="L14" s="49">
        <f t="shared" si="6"/>
        <v>6.7942145902411674E-3</v>
      </c>
      <c r="M14" s="49">
        <f t="shared" si="6"/>
        <v>8.9510315914725316E-2</v>
      </c>
      <c r="N14" s="49">
        <v>6.4425051279549755E-2</v>
      </c>
      <c r="O14" s="49">
        <f t="shared" si="6"/>
        <v>0.14301182520783551</v>
      </c>
      <c r="P14" s="49">
        <f t="shared" si="6"/>
        <v>0.11934708788630041</v>
      </c>
      <c r="Q14" s="49">
        <f t="shared" si="6"/>
        <v>0.11188789489340664</v>
      </c>
      <c r="R14" s="49">
        <f t="shared" si="6"/>
        <v>0.24657361969871425</v>
      </c>
      <c r="S14" s="50">
        <f t="shared" si="6"/>
        <v>1.0033482358561021</v>
      </c>
      <c r="T14" s="29">
        <f t="shared" si="5"/>
        <v>0.19522112315157467</v>
      </c>
    </row>
    <row r="15" spans="1:20" ht="19.5" thickTop="1" thickBot="1" x14ac:dyDescent="0.3">
      <c r="A15" s="47"/>
      <c r="B15" s="47"/>
      <c r="C15" s="51" t="s">
        <v>28</v>
      </c>
      <c r="D15" s="52"/>
      <c r="E15" s="52"/>
      <c r="F15" s="52"/>
      <c r="G15" s="53">
        <f>G14</f>
        <v>2.9534707326628218E-2</v>
      </c>
      <c r="H15" s="53">
        <f>G15+H14</f>
        <v>3.2614535013302727E-2</v>
      </c>
      <c r="I15" s="53">
        <f>H15+I14</f>
        <v>0.19522112315157467</v>
      </c>
      <c r="J15" s="53">
        <f t="shared" ref="J15:M15" si="7">I15+J14</f>
        <v>0.19522112315157467</v>
      </c>
      <c r="K15" s="53">
        <f t="shared" si="7"/>
        <v>0.19671296175015343</v>
      </c>
      <c r="L15" s="53">
        <f t="shared" si="7"/>
        <v>0.20350717634039459</v>
      </c>
      <c r="M15" s="53">
        <f t="shared" si="7"/>
        <v>0.29301749225511992</v>
      </c>
      <c r="N15" s="53">
        <v>0.37577571814329991</v>
      </c>
      <c r="O15" s="53">
        <f>N15+O14</f>
        <v>0.51878754335113542</v>
      </c>
      <c r="P15" s="53">
        <f t="shared" ref="P15" si="8">O15+P14</f>
        <v>0.63813463123743586</v>
      </c>
      <c r="Q15" s="53">
        <f>P15+Q14</f>
        <v>0.75002252613084253</v>
      </c>
      <c r="R15" s="53">
        <f>Q15+R14</f>
        <v>0.9965961458295568</v>
      </c>
      <c r="S15" s="54">
        <f t="shared" ref="S15" si="9">R15+S14</f>
        <v>1.9999443816856588</v>
      </c>
      <c r="T15" s="29">
        <f t="shared" si="5"/>
        <v>0.4525914886430803</v>
      </c>
    </row>
    <row r="16" spans="1:20" ht="18.75" thickTop="1" x14ac:dyDescent="0.25">
      <c r="A16" s="55"/>
      <c r="B16" s="55"/>
      <c r="C16" s="56"/>
      <c r="D16" s="57"/>
      <c r="E16" s="57"/>
      <c r="F16" s="57"/>
      <c r="G16" s="58"/>
      <c r="H16" s="58"/>
      <c r="I16" s="59"/>
      <c r="J16" s="59"/>
      <c r="K16" s="59"/>
      <c r="L16" s="59"/>
      <c r="M16" s="59"/>
      <c r="N16" s="59"/>
      <c r="O16" s="59"/>
      <c r="P16" s="59"/>
      <c r="Q16" s="59"/>
      <c r="R16" s="58"/>
      <c r="S16" s="5"/>
      <c r="T16" s="29">
        <f t="shared" si="5"/>
        <v>0</v>
      </c>
    </row>
    <row r="17" spans="1:20" ht="18.75" thickBot="1" x14ac:dyDescent="0.3">
      <c r="A17" s="1"/>
      <c r="B17" s="2"/>
      <c r="C17" s="61" t="s">
        <v>30</v>
      </c>
      <c r="D17" s="62"/>
      <c r="E17" s="62"/>
      <c r="F17" s="62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9"/>
      <c r="T17" s="59"/>
    </row>
    <row r="18" spans="1:20" ht="19.5" thickTop="1" thickBot="1" x14ac:dyDescent="0.3">
      <c r="A18" s="63"/>
      <c r="B18" s="63"/>
      <c r="C18" s="39" t="s">
        <v>31</v>
      </c>
      <c r="D18" s="64">
        <f>SUM(D19:D26)</f>
        <v>6288232</v>
      </c>
      <c r="E18" s="64">
        <f>SUM(E19:E26)</f>
        <v>4844861</v>
      </c>
      <c r="F18" s="64">
        <f>SUM(F19:F26)</f>
        <v>6346254</v>
      </c>
      <c r="G18" s="65">
        <f t="shared" ref="G18:R18" si="10">SUM(G19:G26)</f>
        <v>3865.6410000000001</v>
      </c>
      <c r="H18" s="65">
        <f t="shared" si="10"/>
        <v>15029.7</v>
      </c>
      <c r="I18" s="65">
        <f t="shared" si="10"/>
        <v>525861</v>
      </c>
      <c r="J18" s="65">
        <f t="shared" si="10"/>
        <v>0</v>
      </c>
      <c r="K18" s="65">
        <f t="shared" si="10"/>
        <v>0</v>
      </c>
      <c r="L18" s="65">
        <f t="shared" si="10"/>
        <v>255009.976</v>
      </c>
      <c r="M18" s="65">
        <f>SUM(M19:M26)</f>
        <v>0</v>
      </c>
      <c r="N18" s="65">
        <f t="shared" ref="N18:P18" si="11">SUM(N19:N26)</f>
        <v>686259</v>
      </c>
      <c r="O18" s="65">
        <f>SUM(O19:O26)</f>
        <v>424790.36200000002</v>
      </c>
      <c r="P18" s="65">
        <f t="shared" si="11"/>
        <v>1659903.8740000001</v>
      </c>
      <c r="Q18" s="65">
        <f t="shared" si="10"/>
        <v>1629396</v>
      </c>
      <c r="R18" s="65">
        <f t="shared" si="10"/>
        <v>1004125</v>
      </c>
      <c r="S18" s="65">
        <f>SUM(S19:S26)</f>
        <v>6204240.5529999994</v>
      </c>
      <c r="T18" s="65">
        <f>SUM(T19:T26)</f>
        <v>799766.31699999992</v>
      </c>
    </row>
    <row r="19" spans="1:20" ht="19.5" thickTop="1" thickBot="1" x14ac:dyDescent="0.3">
      <c r="A19" s="43" t="s">
        <v>15</v>
      </c>
      <c r="B19" s="43"/>
      <c r="C19" s="44" t="s">
        <v>32</v>
      </c>
      <c r="D19" s="30">
        <v>0</v>
      </c>
      <c r="E19" s="30"/>
      <c r="F19" s="30"/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0</v>
      </c>
      <c r="S19" s="29">
        <f t="shared" ref="S19:S20" si="12">SUM(G19:R19)</f>
        <v>0</v>
      </c>
      <c r="T19" s="29">
        <f>SUM(G19:I19)</f>
        <v>0</v>
      </c>
    </row>
    <row r="20" spans="1:20" ht="19.5" thickTop="1" thickBot="1" x14ac:dyDescent="0.3">
      <c r="A20" s="43" t="s">
        <v>29</v>
      </c>
      <c r="B20" s="43"/>
      <c r="C20" s="44" t="s">
        <v>33</v>
      </c>
      <c r="D20" s="30">
        <v>0</v>
      </c>
      <c r="E20" s="30"/>
      <c r="F20" s="30"/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f t="shared" si="12"/>
        <v>0</v>
      </c>
      <c r="T20" s="29">
        <f t="shared" ref="T20" si="13">SUM(G20:I20)</f>
        <v>0</v>
      </c>
    </row>
    <row r="21" spans="1:20" ht="19.5" thickTop="1" thickBot="1" x14ac:dyDescent="0.3">
      <c r="A21" s="43" t="s">
        <v>24</v>
      </c>
      <c r="B21" s="43"/>
      <c r="C21" s="44" t="s">
        <v>34</v>
      </c>
      <c r="D21" s="30">
        <v>5696529</v>
      </c>
      <c r="E21" s="29">
        <f>'[1]SUBT 29'!F6</f>
        <v>4354098</v>
      </c>
      <c r="F21" s="30">
        <v>5696529</v>
      </c>
      <c r="G21" s="29">
        <f>'[1]SUBT 29'!V6</f>
        <v>3865.6410000000001</v>
      </c>
      <c r="H21" s="29">
        <f>'[1]SUBT 29'!W6</f>
        <v>0</v>
      </c>
      <c r="I21" s="29">
        <f>'[1]SUBT 29'!X6</f>
        <v>525861</v>
      </c>
      <c r="J21" s="29">
        <f>'[1]SUBT 29'!Y6</f>
        <v>0</v>
      </c>
      <c r="K21" s="29">
        <f>'[1]SUBT 29'!Z6</f>
        <v>0</v>
      </c>
      <c r="L21" s="29">
        <f>'[1]SUBT 29'!AA6</f>
        <v>206368.05</v>
      </c>
      <c r="M21" s="29">
        <f>'[1]SUBT 29'!M6</f>
        <v>0</v>
      </c>
      <c r="N21" s="29">
        <f>'[1]SUBT 29'!N6</f>
        <v>686259</v>
      </c>
      <c r="O21" s="29">
        <f>'[1]SUBT 29'!O6</f>
        <v>182494.644</v>
      </c>
      <c r="P21" s="29">
        <f>'[1]SUBT 29'!P6</f>
        <v>1562032</v>
      </c>
      <c r="Q21" s="29">
        <f>'[1]SUBT 29'!Q6</f>
        <v>1578871</v>
      </c>
      <c r="R21" s="29">
        <f>'[1]SUBT 29'!R6</f>
        <v>1004125</v>
      </c>
      <c r="S21" s="29">
        <f>SUM(G21:R21)</f>
        <v>5749876.335</v>
      </c>
      <c r="T21" s="29">
        <f>SUM(G21:L21)</f>
        <v>736094.69099999988</v>
      </c>
    </row>
    <row r="22" spans="1:20" ht="19.5" thickTop="1" thickBot="1" x14ac:dyDescent="0.3">
      <c r="A22" s="43" t="s">
        <v>35</v>
      </c>
      <c r="B22" s="43"/>
      <c r="C22" s="44" t="s">
        <v>36</v>
      </c>
      <c r="D22" s="30">
        <f>9489+150525</f>
        <v>160014</v>
      </c>
      <c r="E22" s="29">
        <f>'[1]SUBT 29'!F35</f>
        <v>169503</v>
      </c>
      <c r="F22" s="30">
        <f>9489+150525+1485</f>
        <v>161499</v>
      </c>
      <c r="G22" s="29">
        <f>'[1]SUBT 29'!V35</f>
        <v>0</v>
      </c>
      <c r="H22" s="29">
        <f>'[1]SUBT 29'!W35</f>
        <v>0</v>
      </c>
      <c r="I22" s="29">
        <f>'[1]SUBT 29'!X35</f>
        <v>0</v>
      </c>
      <c r="J22" s="29">
        <f>'[1]SUBT 29'!Y35</f>
        <v>0</v>
      </c>
      <c r="K22" s="29">
        <f>'[1]SUBT 29'!Z35</f>
        <v>0</v>
      </c>
      <c r="L22" s="29">
        <f>'[1]SUBT 29'!AA35</f>
        <v>0</v>
      </c>
      <c r="M22" s="29">
        <f>'[1]SUBT 29'!M35</f>
        <v>0</v>
      </c>
      <c r="N22" s="29">
        <f>'[1]SUBT 29'!N35</f>
        <v>0</v>
      </c>
      <c r="O22" s="29">
        <f>'[1]SUBT 29'!O35</f>
        <v>59488.328000000001</v>
      </c>
      <c r="P22" s="29">
        <f>'[1]SUBT 29'!P35</f>
        <v>50000</v>
      </c>
      <c r="Q22" s="29">
        <f>'[1]SUBT 29'!Q35</f>
        <v>50525</v>
      </c>
      <c r="R22" s="29">
        <f>'[1]SUBT 29'!R35</f>
        <v>0</v>
      </c>
      <c r="S22" s="29">
        <f t="shared" ref="S22:S25" si="14">SUM(G22:R22)</f>
        <v>160013.32800000001</v>
      </c>
      <c r="T22" s="29">
        <f t="shared" ref="T22:T26" si="15">SUM(G22:L22)</f>
        <v>0</v>
      </c>
    </row>
    <row r="23" spans="1:20" ht="19.5" thickTop="1" thickBot="1" x14ac:dyDescent="0.3">
      <c r="A23" s="43" t="s">
        <v>37</v>
      </c>
      <c r="B23" s="43"/>
      <c r="C23" s="44" t="s">
        <v>38</v>
      </c>
      <c r="D23" s="30">
        <f>273654+2567</f>
        <v>276221</v>
      </c>
      <c r="E23" s="29">
        <f>'[1]SUBT 29'!F39</f>
        <v>165792</v>
      </c>
      <c r="F23" s="30">
        <f>273654+2567+35098</f>
        <v>311319</v>
      </c>
      <c r="G23" s="29">
        <f>'[1]SUBT 29'!V39</f>
        <v>0</v>
      </c>
      <c r="H23" s="29">
        <f>'[1]SUBT 29'!W39</f>
        <v>15029.7</v>
      </c>
      <c r="I23" s="29">
        <f>'[1]SUBT 29'!X39</f>
        <v>0</v>
      </c>
      <c r="J23" s="29">
        <f>'[1]SUBT 29'!Y39</f>
        <v>0</v>
      </c>
      <c r="K23" s="29">
        <f>'[1]SUBT 29'!Z39</f>
        <v>0</v>
      </c>
      <c r="L23" s="29">
        <f>'[1]SUBT 29'!AA39</f>
        <v>48641.925999999999</v>
      </c>
      <c r="M23" s="29">
        <f>'[1]SUBT 29'!M39</f>
        <v>0</v>
      </c>
      <c r="N23" s="29">
        <f>'[1]SUBT 29'!N39</f>
        <v>0</v>
      </c>
      <c r="O23" s="29">
        <f>'[1]SUBT 29'!O39</f>
        <v>70193.020999999993</v>
      </c>
      <c r="P23" s="29">
        <f>'[1]SUBT 29'!P39</f>
        <v>16807.874</v>
      </c>
      <c r="Q23" s="29">
        <f>'[1]SUBT 29'!Q39</f>
        <v>0</v>
      </c>
      <c r="R23" s="29">
        <f>'[1]SUBT 29'!R39</f>
        <v>0</v>
      </c>
      <c r="S23" s="29">
        <f t="shared" si="14"/>
        <v>150672.52100000001</v>
      </c>
      <c r="T23" s="29">
        <f t="shared" si="15"/>
        <v>63671.626000000004</v>
      </c>
    </row>
    <row r="24" spans="1:20" ht="19.5" thickTop="1" thickBot="1" x14ac:dyDescent="0.3">
      <c r="A24" s="43" t="s">
        <v>39</v>
      </c>
      <c r="B24" s="43"/>
      <c r="C24" s="44" t="s">
        <v>40</v>
      </c>
      <c r="D24" s="30">
        <f>124404+31064</f>
        <v>155468</v>
      </c>
      <c r="E24" s="29">
        <f>'[1]SUBT 29'!F47</f>
        <v>155468</v>
      </c>
      <c r="F24" s="30">
        <f>124404+31064</f>
        <v>155468</v>
      </c>
      <c r="G24" s="29">
        <f>'[1]SUBT 29'!V47</f>
        <v>0</v>
      </c>
      <c r="H24" s="29">
        <f>'[1]SUBT 29'!W47</f>
        <v>0</v>
      </c>
      <c r="I24" s="29">
        <f>'[1]SUBT 29'!X47</f>
        <v>0</v>
      </c>
      <c r="J24" s="29">
        <f>'[1]SUBT 29'!Y47</f>
        <v>0</v>
      </c>
      <c r="K24" s="29">
        <f>'[1]SUBT 29'!Z47</f>
        <v>0</v>
      </c>
      <c r="L24" s="29">
        <f>'[1]SUBT 29'!AA47</f>
        <v>0</v>
      </c>
      <c r="M24" s="29">
        <f>'[1]SUBT 29'!M47</f>
        <v>0</v>
      </c>
      <c r="N24" s="29">
        <f>'[1]SUBT 29'!N47</f>
        <v>0</v>
      </c>
      <c r="O24" s="29">
        <f>'[1]SUBT 29'!O47</f>
        <v>112614.36899999999</v>
      </c>
      <c r="P24" s="29">
        <f>'[1]SUBT 29'!P47</f>
        <v>31064</v>
      </c>
      <c r="Q24" s="29">
        <f>'[1]SUBT 29'!Q47</f>
        <v>0</v>
      </c>
      <c r="R24" s="29">
        <f>'[1]SUBT 29'!R47</f>
        <v>0</v>
      </c>
      <c r="S24" s="29">
        <f t="shared" si="14"/>
        <v>143678.36900000001</v>
      </c>
      <c r="T24" s="29">
        <f t="shared" si="15"/>
        <v>0</v>
      </c>
    </row>
    <row r="25" spans="1:20" ht="19.5" thickTop="1" thickBot="1" x14ac:dyDescent="0.3">
      <c r="A25" s="43" t="s">
        <v>41</v>
      </c>
      <c r="B25" s="43"/>
      <c r="C25" s="44" t="s">
        <v>42</v>
      </c>
      <c r="D25" s="30">
        <v>0</v>
      </c>
      <c r="E25" s="29">
        <f>'[1]SUBT 29'!F51</f>
        <v>0</v>
      </c>
      <c r="F25" s="30">
        <v>21439</v>
      </c>
      <c r="G25" s="29">
        <f>'[1]SUBT 29'!V51</f>
        <v>0</v>
      </c>
      <c r="H25" s="29">
        <f>'[1]SUBT 29'!W51</f>
        <v>0</v>
      </c>
      <c r="I25" s="29">
        <f>'[1]SUBT 29'!X51</f>
        <v>0</v>
      </c>
      <c r="J25" s="29">
        <f>'[1]SUBT 29'!Y51</f>
        <v>0</v>
      </c>
      <c r="K25" s="29">
        <f>'[1]SUBT 29'!Z51</f>
        <v>0</v>
      </c>
      <c r="L25" s="29">
        <f>'[1]SUBT 29'!AA51</f>
        <v>0</v>
      </c>
      <c r="M25" s="29">
        <f>'[1]SUBT 29'!M51</f>
        <v>0</v>
      </c>
      <c r="N25" s="29">
        <f>'[1]SUBT 29'!N51</f>
        <v>0</v>
      </c>
      <c r="O25" s="29">
        <f>'[1]SUBT 29'!O51</f>
        <v>0</v>
      </c>
      <c r="P25" s="29">
        <f>'[1]SUBT 29'!P51</f>
        <v>0</v>
      </c>
      <c r="Q25" s="29">
        <f>'[1]SUBT 29'!Q51</f>
        <v>0</v>
      </c>
      <c r="R25" s="29">
        <f>'[1]SUBT 29'!R51</f>
        <v>0</v>
      </c>
      <c r="S25" s="29">
        <f t="shared" si="14"/>
        <v>0</v>
      </c>
      <c r="T25" s="29">
        <f t="shared" si="15"/>
        <v>0</v>
      </c>
    </row>
    <row r="26" spans="1:20" ht="19.5" thickTop="1" thickBot="1" x14ac:dyDescent="0.3">
      <c r="A26" s="43" t="s">
        <v>43</v>
      </c>
      <c r="B26" s="43"/>
      <c r="C26" s="44" t="s">
        <v>44</v>
      </c>
      <c r="D26" s="30">
        <v>0</v>
      </c>
      <c r="E26" s="29">
        <v>0</v>
      </c>
      <c r="F26" s="30"/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f t="shared" ref="S26" si="16">SUM(G26:R26)</f>
        <v>0</v>
      </c>
      <c r="T26" s="29">
        <f t="shared" si="15"/>
        <v>0</v>
      </c>
    </row>
    <row r="27" spans="1:20" ht="18.75" thickTop="1" x14ac:dyDescent="0.25">
      <c r="A27" s="66"/>
      <c r="B27" s="66"/>
      <c r="C27" s="67"/>
      <c r="D27" s="68"/>
      <c r="E27" s="68"/>
      <c r="F27" s="68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1:20" ht="18.75" thickBot="1" x14ac:dyDescent="0.3">
      <c r="A28" s="1"/>
      <c r="B28" s="2"/>
      <c r="C28" s="61" t="s">
        <v>45</v>
      </c>
      <c r="D28" s="62"/>
      <c r="E28" s="62"/>
      <c r="F28" s="62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9"/>
      <c r="T28" s="59"/>
    </row>
    <row r="29" spans="1:20" ht="19.5" thickTop="1" thickBot="1" x14ac:dyDescent="0.3">
      <c r="A29" s="63"/>
      <c r="B29" s="63"/>
      <c r="C29" s="39" t="s">
        <v>46</v>
      </c>
      <c r="D29" s="64">
        <f>SUM(D30)</f>
        <v>5673</v>
      </c>
      <c r="E29" s="64">
        <f t="shared" ref="E29:T29" si="17">SUM(E30)</f>
        <v>0</v>
      </c>
      <c r="F29" s="64">
        <f t="shared" si="17"/>
        <v>5673</v>
      </c>
      <c r="G29" s="64">
        <f t="shared" si="17"/>
        <v>0</v>
      </c>
      <c r="H29" s="64">
        <f t="shared" si="17"/>
        <v>0</v>
      </c>
      <c r="I29" s="64">
        <f t="shared" si="17"/>
        <v>0</v>
      </c>
      <c r="J29" s="64">
        <f t="shared" si="17"/>
        <v>0</v>
      </c>
      <c r="K29" s="64">
        <f t="shared" si="17"/>
        <v>0</v>
      </c>
      <c r="L29" s="64">
        <f t="shared" si="17"/>
        <v>0</v>
      </c>
      <c r="M29" s="64">
        <f t="shared" si="17"/>
        <v>0</v>
      </c>
      <c r="N29" s="64">
        <f t="shared" si="17"/>
        <v>0</v>
      </c>
      <c r="O29" s="64">
        <f t="shared" si="17"/>
        <v>0</v>
      </c>
      <c r="P29" s="64">
        <f t="shared" si="17"/>
        <v>0</v>
      </c>
      <c r="Q29" s="64">
        <f t="shared" si="17"/>
        <v>0</v>
      </c>
      <c r="R29" s="69">
        <f t="shared" si="17"/>
        <v>0</v>
      </c>
      <c r="S29" s="64">
        <f t="shared" si="17"/>
        <v>0</v>
      </c>
      <c r="T29" s="65">
        <f t="shared" si="17"/>
        <v>0</v>
      </c>
    </row>
    <row r="30" spans="1:20" ht="19.5" thickTop="1" thickBot="1" x14ac:dyDescent="0.3">
      <c r="A30" s="70" t="s">
        <v>47</v>
      </c>
      <c r="B30" s="70" t="s">
        <v>11</v>
      </c>
      <c r="C30" s="39" t="s">
        <v>48</v>
      </c>
      <c r="D30" s="30">
        <f>946275-940602</f>
        <v>5673</v>
      </c>
      <c r="E30" s="29">
        <v>0</v>
      </c>
      <c r="F30" s="30">
        <f>946275-940602</f>
        <v>5673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46">
        <v>0</v>
      </c>
      <c r="S30" s="29">
        <f>SUM(G30:R30)</f>
        <v>0</v>
      </c>
      <c r="T30" s="29">
        <v>0</v>
      </c>
    </row>
    <row r="31" spans="1:20" ht="18.75" thickTop="1" x14ac:dyDescent="0.25">
      <c r="A31" s="66"/>
      <c r="B31" s="66"/>
      <c r="C31" s="67"/>
      <c r="D31" s="68"/>
      <c r="E31" s="68"/>
      <c r="F31" s="68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</row>
    <row r="32" spans="1:20" ht="18.75" thickBot="1" x14ac:dyDescent="0.3">
      <c r="A32" s="1"/>
      <c r="B32" s="2"/>
      <c r="C32" s="61" t="s">
        <v>49</v>
      </c>
      <c r="D32" s="71"/>
      <c r="E32" s="71"/>
      <c r="F32" s="71"/>
      <c r="G32" s="5"/>
      <c r="H32" s="5"/>
      <c r="I32" s="35"/>
      <c r="J32" s="35"/>
      <c r="K32" s="5"/>
      <c r="L32" s="5"/>
      <c r="M32" s="5"/>
      <c r="N32" s="5"/>
      <c r="O32" s="5"/>
      <c r="P32" s="5"/>
      <c r="Q32" s="5"/>
      <c r="R32" s="5"/>
      <c r="S32" s="59"/>
      <c r="T32" s="59"/>
    </row>
    <row r="33" spans="1:20" ht="19.5" thickTop="1" thickBot="1" x14ac:dyDescent="0.3">
      <c r="A33" s="63"/>
      <c r="B33" s="63"/>
      <c r="C33" s="39" t="s">
        <v>50</v>
      </c>
      <c r="D33" s="40">
        <f>SUM(D34:D36)</f>
        <v>22042459</v>
      </c>
      <c r="E33" s="40">
        <f>SUM(E34:E36)</f>
        <v>63080687.156000003</v>
      </c>
      <c r="F33" s="40">
        <f>SUM(F34:F36)</f>
        <v>23907257</v>
      </c>
      <c r="G33" s="41">
        <f t="shared" ref="G33" si="18">SUM(G34:G36)</f>
        <v>20211394</v>
      </c>
      <c r="H33" s="41">
        <f>SUM(H34:H36)</f>
        <v>0</v>
      </c>
      <c r="I33" s="41">
        <f t="shared" ref="I33:Q33" si="19">SUM(I34:I36)</f>
        <v>42500</v>
      </c>
      <c r="J33" s="41">
        <f t="shared" si="19"/>
        <v>2499883.932</v>
      </c>
      <c r="K33" s="41">
        <f>SUM(K34:K36)</f>
        <v>2434824.9109999998</v>
      </c>
      <c r="L33" s="41">
        <f t="shared" si="19"/>
        <v>2129431.591</v>
      </c>
      <c r="M33" s="41">
        <f t="shared" si="19"/>
        <v>174325.31700000001</v>
      </c>
      <c r="N33" s="41">
        <f t="shared" si="19"/>
        <v>99200</v>
      </c>
      <c r="O33" s="41">
        <f t="shared" si="19"/>
        <v>25433.332999999999</v>
      </c>
      <c r="P33" s="41">
        <f t="shared" si="19"/>
        <v>42724.5</v>
      </c>
      <c r="Q33" s="41">
        <f t="shared" si="19"/>
        <v>214333.334</v>
      </c>
      <c r="R33" s="41">
        <f>SUM(R34:R36)</f>
        <v>47779.100000000006</v>
      </c>
      <c r="S33" s="41">
        <f>SUM(S34:S36)</f>
        <v>27921830.017999999</v>
      </c>
      <c r="T33" s="41">
        <f>SUM(T34:T36)</f>
        <v>27318034.434</v>
      </c>
    </row>
    <row r="34" spans="1:20" ht="19.5" thickTop="1" thickBot="1" x14ac:dyDescent="0.3">
      <c r="A34" s="43" t="s">
        <v>15</v>
      </c>
      <c r="B34" s="43"/>
      <c r="C34" s="44" t="s">
        <v>51</v>
      </c>
      <c r="D34" s="45">
        <v>935947</v>
      </c>
      <c r="E34" s="29">
        <f>'[1]SUBT 31 E. BÁSICOS'!F24</f>
        <v>848520</v>
      </c>
      <c r="F34" s="45">
        <v>935947</v>
      </c>
      <c r="G34" s="29">
        <f>'[1]SUBT 31 E. BÁSICOS'!V24</f>
        <v>0</v>
      </c>
      <c r="H34" s="29">
        <v>0</v>
      </c>
      <c r="I34" s="29">
        <f>'[1]SUBT 31 E. BÁSICOS'!X24</f>
        <v>42500</v>
      </c>
      <c r="J34" s="29">
        <f>'[1]SUBT 31 E. BÁSICOS'!Y24</f>
        <v>0</v>
      </c>
      <c r="K34" s="29">
        <f>'[1]SUBT 31 E. BÁSICOS'!Z24</f>
        <v>11000</v>
      </c>
      <c r="L34" s="29">
        <f>'[1]SUBT 31 E. BÁSICOS'!AA24</f>
        <v>0</v>
      </c>
      <c r="M34" s="29">
        <f>'[1]SUBT 31 E. BÁSICOS'!M24</f>
        <v>118264.73300000001</v>
      </c>
      <c r="N34" s="29">
        <f>'[1]SUBT 31 E. BÁSICOS'!N24</f>
        <v>99200</v>
      </c>
      <c r="O34" s="29">
        <f>'[1]SUBT 31 E. BÁSICOS'!O24</f>
        <v>25433.332999999999</v>
      </c>
      <c r="P34" s="29">
        <f>'[1]SUBT 31 E. BÁSICOS'!P24</f>
        <v>42724.5</v>
      </c>
      <c r="Q34" s="29">
        <f>'[1]SUBT 31 E. BÁSICOS'!Q24</f>
        <v>214333.334</v>
      </c>
      <c r="R34" s="29">
        <f>'[1]SUBT 31 E. BÁSICOS'!R24</f>
        <v>47779.100000000006</v>
      </c>
      <c r="S34" s="29">
        <f>SUM(G34:R34)</f>
        <v>601235</v>
      </c>
      <c r="T34" s="29">
        <f>SUM(G34:L34)</f>
        <v>53500</v>
      </c>
    </row>
    <row r="35" spans="1:20" ht="19.5" thickTop="1" thickBot="1" x14ac:dyDescent="0.3">
      <c r="A35" s="43" t="s">
        <v>29</v>
      </c>
      <c r="B35" s="43"/>
      <c r="C35" s="44" t="s">
        <v>52</v>
      </c>
      <c r="D35" s="28">
        <f>25165327-184156-3039431-835228</f>
        <v>21106512</v>
      </c>
      <c r="E35" s="29">
        <f>'[1]SUBT 31 PROYECTOS'!I124</f>
        <v>62232167.156000003</v>
      </c>
      <c r="F35" s="28">
        <f>25165327-3039431-184156+2200000-1170430</f>
        <v>22971310</v>
      </c>
      <c r="G35" s="29">
        <f>'[1]SUBT 31 PROYECTOS'!Z124</f>
        <v>20211394</v>
      </c>
      <c r="H35" s="29">
        <f>'[1]SUBT 31 PROYECTOS'!AA124</f>
        <v>0</v>
      </c>
      <c r="I35" s="29">
        <f>'[1]SUBT 31 PROYECTOS'!AB124</f>
        <v>0</v>
      </c>
      <c r="J35" s="29">
        <f>'[1]SUBT 31 PROYECTOS'!AC124</f>
        <v>2499883.932</v>
      </c>
      <c r="K35" s="29">
        <f>'[1]SUBT 31 PROYECTOS'!AD124</f>
        <v>2423824.9109999998</v>
      </c>
      <c r="L35" s="29">
        <f>'[1]SUBT 31 PROYECTOS'!AE124</f>
        <v>2129431.591</v>
      </c>
      <c r="M35" s="29">
        <f>'[1]SUBT 31 PROYECTOS'!P124</f>
        <v>56060.583999999995</v>
      </c>
      <c r="N35" s="29">
        <f>'[1]SUBT 31 PROYECTOS'!Q124</f>
        <v>0</v>
      </c>
      <c r="O35" s="29">
        <f>'[1]SUBT 31 PROYECTOS'!R124</f>
        <v>0</v>
      </c>
      <c r="P35" s="29">
        <f>'[1]SUBT 31 PROYECTOS'!S124</f>
        <v>0</v>
      </c>
      <c r="Q35" s="29">
        <f>'[1]SUBT 31 PROYECTOS'!T124</f>
        <v>0</v>
      </c>
      <c r="R35" s="29">
        <f>'[1]SUBT 31 PROYECTOS'!U124</f>
        <v>0</v>
      </c>
      <c r="S35" s="29">
        <f>SUM(G35:R35)</f>
        <v>27320595.017999999</v>
      </c>
      <c r="T35" s="29">
        <f t="shared" ref="T35:T36" si="20">SUM(G35:L35)</f>
        <v>27264534.434</v>
      </c>
    </row>
    <row r="36" spans="1:20" ht="19.5" thickTop="1" thickBot="1" x14ac:dyDescent="0.3">
      <c r="A36" s="43" t="s">
        <v>24</v>
      </c>
      <c r="B36" s="43"/>
      <c r="C36" s="44" t="s">
        <v>53</v>
      </c>
      <c r="D36" s="45"/>
      <c r="E36" s="45"/>
      <c r="F36" s="45"/>
      <c r="G36" s="72"/>
      <c r="H36" s="72"/>
      <c r="I36" s="72"/>
      <c r="J36" s="72"/>
      <c r="K36" s="72"/>
      <c r="L36" s="72"/>
      <c r="M36" s="72"/>
      <c r="N36" s="29"/>
      <c r="O36" s="29"/>
      <c r="P36" s="29"/>
      <c r="Q36" s="29"/>
      <c r="R36" s="29"/>
      <c r="S36" s="29">
        <f t="shared" ref="S36:S40" si="21">SUM(G36:R36)</f>
        <v>0</v>
      </c>
      <c r="T36" s="29">
        <f t="shared" si="20"/>
        <v>0</v>
      </c>
    </row>
    <row r="37" spans="1:20" ht="19.5" thickTop="1" thickBot="1" x14ac:dyDescent="0.3">
      <c r="A37" s="2"/>
      <c r="B37" s="2"/>
      <c r="C37" s="51" t="s">
        <v>27</v>
      </c>
      <c r="D37" s="52"/>
      <c r="E37" s="52"/>
      <c r="F37" s="52"/>
      <c r="G37" s="52">
        <f>G33/$D$33</f>
        <v>0.91693009387019841</v>
      </c>
      <c r="H37" s="52">
        <f t="shared" ref="H37:R37" si="22">H33/$D$33</f>
        <v>0</v>
      </c>
      <c r="I37" s="52">
        <f t="shared" si="22"/>
        <v>1.928097042167573E-3</v>
      </c>
      <c r="J37" s="52">
        <f t="shared" si="22"/>
        <v>0.11341220741297511</v>
      </c>
      <c r="K37" s="52">
        <f t="shared" si="22"/>
        <v>0.11046067550811821</v>
      </c>
      <c r="L37" s="52">
        <f t="shared" si="22"/>
        <v>9.6605900049536217E-2</v>
      </c>
      <c r="M37" s="52">
        <f t="shared" si="22"/>
        <v>7.9086147784146951E-3</v>
      </c>
      <c r="N37" s="52">
        <v>6.3972634265277689E-2</v>
      </c>
      <c r="O37" s="73">
        <f t="shared" si="22"/>
        <v>1.1538337442297158E-3</v>
      </c>
      <c r="P37" s="73">
        <f t="shared" si="22"/>
        <v>1.9382819312491405E-3</v>
      </c>
      <c r="Q37" s="52">
        <f t="shared" si="22"/>
        <v>9.7236580546662243E-3</v>
      </c>
      <c r="R37" s="52">
        <f t="shared" si="22"/>
        <v>2.1675939149983225E-3</v>
      </c>
      <c r="S37" s="29">
        <f t="shared" si="21"/>
        <v>1.3262015905718314</v>
      </c>
      <c r="T37" s="29">
        <f t="shared" ref="T37:T40" si="23">SUM(G37:K37)</f>
        <v>1.1427310738334593</v>
      </c>
    </row>
    <row r="38" spans="1:20" ht="19.5" thickTop="1" thickBot="1" x14ac:dyDescent="0.3">
      <c r="A38" s="74"/>
      <c r="B38" s="74"/>
      <c r="C38" s="51" t="s">
        <v>28</v>
      </c>
      <c r="D38" s="75"/>
      <c r="E38" s="75"/>
      <c r="F38" s="75"/>
      <c r="G38" s="75">
        <f>G37</f>
        <v>0.91693009387019841</v>
      </c>
      <c r="H38" s="75">
        <f>G38+H37</f>
        <v>0.91693009387019841</v>
      </c>
      <c r="I38" s="75">
        <f>H38+I37</f>
        <v>0.91885819091236598</v>
      </c>
      <c r="J38" s="75">
        <f t="shared" ref="J38:Q38" si="24">I38+J37</f>
        <v>1.0322703983253412</v>
      </c>
      <c r="K38" s="75">
        <f t="shared" si="24"/>
        <v>1.1427310738334593</v>
      </c>
      <c r="L38" s="75">
        <f t="shared" si="24"/>
        <v>1.2393369738829956</v>
      </c>
      <c r="M38" s="75">
        <f t="shared" si="24"/>
        <v>1.2472455886614102</v>
      </c>
      <c r="N38" s="75">
        <v>0.51024084998753283</v>
      </c>
      <c r="O38" s="75">
        <f>N38+O37</f>
        <v>0.51139468373176256</v>
      </c>
      <c r="P38" s="75">
        <f t="shared" si="24"/>
        <v>0.51333296566301168</v>
      </c>
      <c r="Q38" s="75">
        <f t="shared" si="24"/>
        <v>0.52305662371767792</v>
      </c>
      <c r="R38" s="75">
        <f>Q38+R37</f>
        <v>0.52522421763267624</v>
      </c>
      <c r="S38" s="29">
        <f t="shared" si="21"/>
        <v>9.9975517540886294</v>
      </c>
      <c r="T38" s="29">
        <f t="shared" si="23"/>
        <v>4.9277198508115632</v>
      </c>
    </row>
    <row r="39" spans="1:20" ht="18.75" thickTop="1" x14ac:dyDescent="0.25">
      <c r="A39" s="74"/>
      <c r="B39" s="74"/>
      <c r="C39" s="60"/>
      <c r="D39" s="76"/>
      <c r="E39" s="76"/>
      <c r="F39" s="76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29">
        <f t="shared" si="21"/>
        <v>0</v>
      </c>
      <c r="T39" s="29">
        <f t="shared" si="23"/>
        <v>0</v>
      </c>
    </row>
    <row r="40" spans="1:20" ht="18" x14ac:dyDescent="0.25">
      <c r="A40" s="74"/>
      <c r="B40" s="74"/>
      <c r="C40" s="78"/>
      <c r="D40" s="33"/>
      <c r="E40" s="33"/>
      <c r="F40" s="33"/>
      <c r="G40" s="5"/>
      <c r="H40" s="79"/>
      <c r="I40" s="80"/>
      <c r="J40" s="80"/>
      <c r="K40" s="81"/>
      <c r="L40" s="80"/>
      <c r="M40" s="80"/>
      <c r="N40" s="80"/>
      <c r="O40" s="80"/>
      <c r="P40" s="80"/>
      <c r="Q40" s="80"/>
      <c r="R40" s="80"/>
      <c r="S40" s="29">
        <f t="shared" si="21"/>
        <v>0</v>
      </c>
      <c r="T40" s="29">
        <f t="shared" si="23"/>
        <v>0</v>
      </c>
    </row>
    <row r="41" spans="1:20" ht="18.75" thickBot="1" x14ac:dyDescent="0.3">
      <c r="A41" s="74"/>
      <c r="B41" s="74"/>
      <c r="C41" s="32" t="s">
        <v>54</v>
      </c>
      <c r="D41" s="82"/>
      <c r="E41" s="82"/>
      <c r="F41" s="82"/>
      <c r="G41" s="79"/>
      <c r="H41" s="79"/>
      <c r="I41" s="83"/>
      <c r="J41" s="83"/>
      <c r="K41" s="79"/>
      <c r="L41" s="79"/>
      <c r="M41" s="79"/>
      <c r="N41" s="79"/>
      <c r="O41" s="79"/>
      <c r="P41" s="79"/>
      <c r="Q41" s="79"/>
      <c r="R41" s="79"/>
      <c r="S41" s="59"/>
      <c r="T41" s="59"/>
    </row>
    <row r="42" spans="1:20" ht="19.5" thickTop="1" thickBot="1" x14ac:dyDescent="0.3">
      <c r="A42" s="70"/>
      <c r="B42" s="70"/>
      <c r="C42" s="39" t="s">
        <v>55</v>
      </c>
      <c r="D42" s="84">
        <f>D43+D52+D47</f>
        <v>38880487</v>
      </c>
      <c r="E42" s="84">
        <f t="shared" ref="E42" si="25">E43+E52+E47</f>
        <v>0</v>
      </c>
      <c r="F42" s="84">
        <f>F43+F52+F47</f>
        <v>36868888</v>
      </c>
      <c r="G42" s="41">
        <f>G43+G52+G47</f>
        <v>0</v>
      </c>
      <c r="H42" s="41">
        <f>H43+H52+H47</f>
        <v>913190.24599999993</v>
      </c>
      <c r="I42" s="41">
        <f>I43+I52+I47</f>
        <v>1028946.2649999999</v>
      </c>
      <c r="J42" s="41">
        <f t="shared" ref="J42:R42" si="26">J43+J52+J47</f>
        <v>981318.45499999996</v>
      </c>
      <c r="K42" s="41">
        <f t="shared" si="26"/>
        <v>753102.56</v>
      </c>
      <c r="L42" s="41">
        <f>L43+L52+L47</f>
        <v>933430.83400000003</v>
      </c>
      <c r="M42" s="41">
        <f t="shared" si="26"/>
        <v>1553251.423</v>
      </c>
      <c r="N42" s="41">
        <f>N43+N52</f>
        <v>1525077.541</v>
      </c>
      <c r="O42" s="41">
        <f t="shared" si="26"/>
        <v>4771241.0619999999</v>
      </c>
      <c r="P42" s="41">
        <f t="shared" si="26"/>
        <v>1887105.2280000001</v>
      </c>
      <c r="Q42" s="41">
        <f t="shared" si="26"/>
        <v>4858599.7310000006</v>
      </c>
      <c r="R42" s="41">
        <f t="shared" si="26"/>
        <v>6523973.6679999996</v>
      </c>
      <c r="S42" s="41">
        <f>S43+S52+S47</f>
        <v>25729237.013</v>
      </c>
      <c r="T42" s="41">
        <f>T43+T52+T47</f>
        <v>4609988.3599999994</v>
      </c>
    </row>
    <row r="43" spans="1:20" ht="19.5" thickTop="1" thickBot="1" x14ac:dyDescent="0.3">
      <c r="A43" s="70" t="s">
        <v>15</v>
      </c>
      <c r="B43" s="70"/>
      <c r="C43" s="39" t="s">
        <v>56</v>
      </c>
      <c r="D43" s="84">
        <f>D45+D46+D44</f>
        <v>4644804</v>
      </c>
      <c r="E43" s="84">
        <f t="shared" ref="E43:F43" si="27">E45+E46+E44</f>
        <v>0</v>
      </c>
      <c r="F43" s="84">
        <f t="shared" si="27"/>
        <v>4644804</v>
      </c>
      <c r="G43" s="41">
        <f t="shared" ref="G43:R43" si="28">SUM(G44:G46)</f>
        <v>0</v>
      </c>
      <c r="H43" s="41">
        <f t="shared" si="28"/>
        <v>0</v>
      </c>
      <c r="I43" s="41">
        <f t="shared" si="28"/>
        <v>0</v>
      </c>
      <c r="J43" s="41">
        <f t="shared" si="28"/>
        <v>0</v>
      </c>
      <c r="K43" s="41">
        <f t="shared" si="28"/>
        <v>45000</v>
      </c>
      <c r="L43" s="41">
        <f t="shared" si="28"/>
        <v>282100</v>
      </c>
      <c r="M43" s="41">
        <f t="shared" si="28"/>
        <v>200000</v>
      </c>
      <c r="N43" s="41">
        <f t="shared" si="28"/>
        <v>200000</v>
      </c>
      <c r="O43" s="41">
        <f t="shared" si="28"/>
        <v>1213831</v>
      </c>
      <c r="P43" s="41">
        <f t="shared" si="28"/>
        <v>200000</v>
      </c>
      <c r="Q43" s="41">
        <f t="shared" si="28"/>
        <v>2200000</v>
      </c>
      <c r="R43" s="41">
        <f t="shared" si="28"/>
        <v>330973</v>
      </c>
      <c r="S43" s="41">
        <f>SUM(S44:S46)</f>
        <v>4671904</v>
      </c>
      <c r="T43" s="41">
        <f>SUM(T44:T46)</f>
        <v>327100</v>
      </c>
    </row>
    <row r="44" spans="1:20" ht="37.5" thickTop="1" thickBot="1" x14ac:dyDescent="0.3">
      <c r="A44" s="51"/>
      <c r="B44" s="43"/>
      <c r="C44" s="44" t="s">
        <v>57</v>
      </c>
      <c r="D44" s="85">
        <v>1130973</v>
      </c>
      <c r="E44" s="29">
        <v>0</v>
      </c>
      <c r="F44" s="85">
        <v>1130973</v>
      </c>
      <c r="G44" s="72">
        <v>0</v>
      </c>
      <c r="H44" s="72">
        <v>0</v>
      </c>
      <c r="I44" s="72">
        <v>0</v>
      </c>
      <c r="J44" s="72">
        <v>0</v>
      </c>
      <c r="K44" s="72">
        <v>45000</v>
      </c>
      <c r="L44" s="72">
        <f>[2]privado!$AQ$33</f>
        <v>110000</v>
      </c>
      <c r="M44" s="72">
        <v>200000</v>
      </c>
      <c r="N44" s="72">
        <v>200000</v>
      </c>
      <c r="O44" s="72">
        <v>200000</v>
      </c>
      <c r="P44" s="72">
        <v>200000</v>
      </c>
      <c r="Q44" s="72">
        <v>200000</v>
      </c>
      <c r="R44" s="72">
        <v>130973</v>
      </c>
      <c r="S44" s="29">
        <f>SUM(G44:R44)</f>
        <v>1285973</v>
      </c>
      <c r="T44" s="29">
        <f>SUM(G44:L44)</f>
        <v>155000</v>
      </c>
    </row>
    <row r="45" spans="1:20" ht="37.5" thickTop="1" thickBot="1" x14ac:dyDescent="0.3">
      <c r="A45" s="43"/>
      <c r="B45" s="43" t="s">
        <v>11</v>
      </c>
      <c r="C45" s="44" t="s">
        <v>58</v>
      </c>
      <c r="D45" s="85">
        <v>1013831</v>
      </c>
      <c r="E45" s="29">
        <v>0</v>
      </c>
      <c r="F45" s="85">
        <v>1013831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1013831</v>
      </c>
      <c r="P45" s="72">
        <v>0</v>
      </c>
      <c r="Q45" s="72">
        <v>0</v>
      </c>
      <c r="R45" s="72">
        <v>0</v>
      </c>
      <c r="S45" s="29">
        <f t="shared" ref="S45:S46" si="29">SUM(G45:R45)</f>
        <v>1013831</v>
      </c>
      <c r="T45" s="29">
        <f t="shared" ref="T45:T46" si="30">SUM(G45:L45)</f>
        <v>0</v>
      </c>
    </row>
    <row r="46" spans="1:20" ht="37.5" thickTop="1" thickBot="1" x14ac:dyDescent="0.3">
      <c r="A46" s="43"/>
      <c r="B46" s="43" t="s">
        <v>59</v>
      </c>
      <c r="C46" s="44" t="s">
        <v>60</v>
      </c>
      <c r="D46" s="85">
        <v>2500000</v>
      </c>
      <c r="E46" s="29">
        <v>0</v>
      </c>
      <c r="F46" s="85">
        <v>2500000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172100</v>
      </c>
      <c r="M46" s="72">
        <v>0</v>
      </c>
      <c r="N46" s="72">
        <v>0</v>
      </c>
      <c r="O46" s="72">
        <v>0</v>
      </c>
      <c r="P46" s="72">
        <v>0</v>
      </c>
      <c r="Q46" s="72">
        <v>2000000</v>
      </c>
      <c r="R46" s="72">
        <v>200000</v>
      </c>
      <c r="S46" s="29">
        <f t="shared" si="29"/>
        <v>2372100</v>
      </c>
      <c r="T46" s="29">
        <f t="shared" si="30"/>
        <v>172100</v>
      </c>
    </row>
    <row r="47" spans="1:20" ht="19.5" thickTop="1" thickBot="1" x14ac:dyDescent="0.3">
      <c r="A47" s="70" t="s">
        <v>29</v>
      </c>
      <c r="B47" s="70"/>
      <c r="C47" s="39" t="s">
        <v>61</v>
      </c>
      <c r="D47" s="84">
        <f t="shared" ref="D47:R47" si="31">SUM(D48:D51)</f>
        <v>0</v>
      </c>
      <c r="E47" s="84">
        <f t="shared" si="31"/>
        <v>0</v>
      </c>
      <c r="F47" s="84">
        <f t="shared" si="31"/>
        <v>0</v>
      </c>
      <c r="G47" s="41">
        <f t="shared" si="31"/>
        <v>0</v>
      </c>
      <c r="H47" s="41">
        <f t="shared" si="31"/>
        <v>0</v>
      </c>
      <c r="I47" s="41">
        <f t="shared" si="31"/>
        <v>0</v>
      </c>
      <c r="J47" s="41">
        <f t="shared" si="31"/>
        <v>0</v>
      </c>
      <c r="K47" s="41">
        <f t="shared" si="31"/>
        <v>0</v>
      </c>
      <c r="L47" s="41">
        <f t="shared" si="31"/>
        <v>0</v>
      </c>
      <c r="M47" s="41">
        <f t="shared" si="31"/>
        <v>0</v>
      </c>
      <c r="N47" s="41">
        <v>0</v>
      </c>
      <c r="O47" s="41">
        <f>SUM(O48:O51)</f>
        <v>0</v>
      </c>
      <c r="P47" s="41">
        <f t="shared" si="31"/>
        <v>0</v>
      </c>
      <c r="Q47" s="41">
        <f t="shared" si="31"/>
        <v>0</v>
      </c>
      <c r="R47" s="41">
        <f t="shared" si="31"/>
        <v>0</v>
      </c>
      <c r="S47" s="86">
        <f>SUM(S48:S51)</f>
        <v>0</v>
      </c>
      <c r="T47" s="86">
        <f>SUM(T48:T51)</f>
        <v>0</v>
      </c>
    </row>
    <row r="48" spans="1:20" ht="19.5" thickTop="1" thickBot="1" x14ac:dyDescent="0.3">
      <c r="A48" s="43"/>
      <c r="B48" s="43"/>
      <c r="C48" s="44"/>
      <c r="D48" s="85">
        <v>0</v>
      </c>
      <c r="E48" s="29">
        <v>0</v>
      </c>
      <c r="F48" s="85">
        <v>0</v>
      </c>
      <c r="G48" s="85">
        <v>0</v>
      </c>
      <c r="H48" s="85">
        <v>0</v>
      </c>
      <c r="I48" s="85">
        <v>0</v>
      </c>
      <c r="J48" s="85">
        <v>0</v>
      </c>
      <c r="K48" s="85">
        <v>0</v>
      </c>
      <c r="L48" s="85">
        <v>0</v>
      </c>
      <c r="M48" s="85">
        <v>0</v>
      </c>
      <c r="N48" s="85">
        <v>0</v>
      </c>
      <c r="O48" s="85">
        <v>0</v>
      </c>
      <c r="P48" s="85">
        <v>0</v>
      </c>
      <c r="Q48" s="85">
        <v>0</v>
      </c>
      <c r="R48" s="85">
        <v>0</v>
      </c>
      <c r="S48" s="29">
        <f>SUM(G48:R48)</f>
        <v>0</v>
      </c>
      <c r="T48" s="29">
        <f>SUM(G48:K48)</f>
        <v>0</v>
      </c>
    </row>
    <row r="49" spans="1:20" ht="19.5" thickTop="1" thickBot="1" x14ac:dyDescent="0.3">
      <c r="A49" s="43"/>
      <c r="B49" s="43"/>
      <c r="C49" s="44"/>
      <c r="D49" s="85">
        <v>0</v>
      </c>
      <c r="E49" s="29">
        <v>0</v>
      </c>
      <c r="F49" s="85">
        <v>0</v>
      </c>
      <c r="G49" s="85">
        <v>0</v>
      </c>
      <c r="H49" s="85">
        <v>0</v>
      </c>
      <c r="I49" s="85">
        <v>0</v>
      </c>
      <c r="J49" s="85">
        <v>0</v>
      </c>
      <c r="K49" s="85">
        <v>0</v>
      </c>
      <c r="L49" s="85">
        <v>0</v>
      </c>
      <c r="M49" s="85">
        <v>0</v>
      </c>
      <c r="N49" s="85">
        <v>0</v>
      </c>
      <c r="O49" s="85">
        <v>0</v>
      </c>
      <c r="P49" s="85">
        <v>0</v>
      </c>
      <c r="Q49" s="85">
        <v>0</v>
      </c>
      <c r="R49" s="85">
        <v>0</v>
      </c>
      <c r="S49" s="29">
        <f t="shared" ref="S49:S51" si="32">SUM(G49:R49)</f>
        <v>0</v>
      </c>
      <c r="T49" s="29">
        <f t="shared" ref="T49:T51" si="33">SUM(G49:K49)</f>
        <v>0</v>
      </c>
    </row>
    <row r="50" spans="1:20" ht="19.5" thickTop="1" thickBot="1" x14ac:dyDescent="0.3">
      <c r="A50" s="70"/>
      <c r="B50" s="70"/>
      <c r="C50" s="39"/>
      <c r="D50" s="85">
        <v>0</v>
      </c>
      <c r="E50" s="29">
        <v>0</v>
      </c>
      <c r="F50" s="85">
        <v>0</v>
      </c>
      <c r="G50" s="85">
        <v>0</v>
      </c>
      <c r="H50" s="85">
        <v>0</v>
      </c>
      <c r="I50" s="85">
        <v>0</v>
      </c>
      <c r="J50" s="85">
        <v>0</v>
      </c>
      <c r="K50" s="85">
        <v>0</v>
      </c>
      <c r="L50" s="85">
        <v>0</v>
      </c>
      <c r="M50" s="85">
        <v>0</v>
      </c>
      <c r="N50" s="85">
        <v>0</v>
      </c>
      <c r="O50" s="85">
        <v>0</v>
      </c>
      <c r="P50" s="85">
        <v>0</v>
      </c>
      <c r="Q50" s="85">
        <v>0</v>
      </c>
      <c r="R50" s="85">
        <v>0</v>
      </c>
      <c r="S50" s="29">
        <f t="shared" si="32"/>
        <v>0</v>
      </c>
      <c r="T50" s="29">
        <f t="shared" si="33"/>
        <v>0</v>
      </c>
    </row>
    <row r="51" spans="1:20" ht="19.5" thickTop="1" thickBot="1" x14ac:dyDescent="0.3">
      <c r="A51" s="43"/>
      <c r="B51" s="43"/>
      <c r="C51" s="44"/>
      <c r="D51" s="85">
        <v>0</v>
      </c>
      <c r="E51" s="29">
        <v>0</v>
      </c>
      <c r="F51" s="85">
        <v>0</v>
      </c>
      <c r="G51" s="85">
        <v>0</v>
      </c>
      <c r="H51" s="85">
        <v>0</v>
      </c>
      <c r="I51" s="85"/>
      <c r="J51" s="85"/>
      <c r="K51" s="85">
        <v>0</v>
      </c>
      <c r="L51" s="85">
        <v>0</v>
      </c>
      <c r="M51" s="85">
        <v>0</v>
      </c>
      <c r="N51" s="85">
        <v>0</v>
      </c>
      <c r="O51" s="85">
        <v>0</v>
      </c>
      <c r="P51" s="85">
        <v>0</v>
      </c>
      <c r="Q51" s="85">
        <v>0</v>
      </c>
      <c r="R51" s="85">
        <v>0</v>
      </c>
      <c r="S51" s="29">
        <f t="shared" si="32"/>
        <v>0</v>
      </c>
      <c r="T51" s="29">
        <f t="shared" si="33"/>
        <v>0</v>
      </c>
    </row>
    <row r="52" spans="1:20" ht="19.5" thickTop="1" thickBot="1" x14ac:dyDescent="0.3">
      <c r="A52" s="70" t="s">
        <v>24</v>
      </c>
      <c r="B52" s="70"/>
      <c r="C52" s="39" t="s">
        <v>62</v>
      </c>
      <c r="D52" s="84">
        <f>SUM(D53:D59)</f>
        <v>34235683</v>
      </c>
      <c r="E52" s="84">
        <f>SUM(E53:E59)</f>
        <v>0</v>
      </c>
      <c r="F52" s="84">
        <f>SUM(F53:F59)</f>
        <v>32224084</v>
      </c>
      <c r="G52" s="41">
        <f>SUM(G54:G59)</f>
        <v>0</v>
      </c>
      <c r="H52" s="41">
        <f>SUM(H54:H59)</f>
        <v>913190.24599999993</v>
      </c>
      <c r="I52" s="41">
        <f t="shared" ref="I52:S52" si="34">SUM(I54:I59)</f>
        <v>1028946.2649999999</v>
      </c>
      <c r="J52" s="41">
        <f>SUM(J54:J59)</f>
        <v>981318.45499999996</v>
      </c>
      <c r="K52" s="41">
        <f>SUM(K54:K59)</f>
        <v>708102.56</v>
      </c>
      <c r="L52" s="41">
        <f>SUM(L54:L59)</f>
        <v>651330.83400000003</v>
      </c>
      <c r="M52" s="41">
        <f>SUM(M54:M59)</f>
        <v>1353251.423</v>
      </c>
      <c r="N52" s="41">
        <f>SUM(N54:N58)</f>
        <v>1325077.541</v>
      </c>
      <c r="O52" s="41">
        <f t="shared" si="34"/>
        <v>3557410.0619999999</v>
      </c>
      <c r="P52" s="41">
        <f t="shared" si="34"/>
        <v>1687105.2280000001</v>
      </c>
      <c r="Q52" s="41">
        <f t="shared" si="34"/>
        <v>2658599.7310000001</v>
      </c>
      <c r="R52" s="41">
        <f t="shared" si="34"/>
        <v>6193000.6679999996</v>
      </c>
      <c r="S52" s="41">
        <f t="shared" si="34"/>
        <v>21057333.013</v>
      </c>
      <c r="T52" s="41">
        <f>SUM(T54:T59)</f>
        <v>4282888.3599999994</v>
      </c>
    </row>
    <row r="53" spans="1:20" ht="19.5" thickTop="1" thickBot="1" x14ac:dyDescent="0.3">
      <c r="A53" s="26"/>
      <c r="B53" s="26" t="s">
        <v>63</v>
      </c>
      <c r="C53" s="87" t="s">
        <v>64</v>
      </c>
      <c r="D53" s="85">
        <v>2200000</v>
      </c>
      <c r="E53" s="29">
        <v>0</v>
      </c>
      <c r="F53" s="85">
        <f>2200000-2200000</f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29">
        <v>0</v>
      </c>
      <c r="Q53" s="29">
        <v>0</v>
      </c>
      <c r="R53" s="29">
        <v>0</v>
      </c>
      <c r="S53" s="29">
        <f>SUM(G53:R53)</f>
        <v>0</v>
      </c>
      <c r="T53" s="29">
        <f>SUM(G53:L53)</f>
        <v>0</v>
      </c>
    </row>
    <row r="54" spans="1:20" ht="19.5" thickTop="1" thickBot="1" x14ac:dyDescent="0.3">
      <c r="A54" s="51"/>
      <c r="B54" s="43" t="s">
        <v>22</v>
      </c>
      <c r="C54" s="44" t="s">
        <v>65</v>
      </c>
      <c r="D54" s="88">
        <v>9041872</v>
      </c>
      <c r="E54" s="29">
        <f>'[3]SUBTITULO 33-100 '!$AR$18</f>
        <v>0</v>
      </c>
      <c r="F54" s="88">
        <v>9041872</v>
      </c>
      <c r="G54" s="29">
        <v>0</v>
      </c>
      <c r="H54" s="29">
        <f>'[3]SUBTITULO 33-100 '!$AV$19</f>
        <v>186559.443</v>
      </c>
      <c r="I54" s="29">
        <f>[1]PMB!V25</f>
        <v>363439.08899999998</v>
      </c>
      <c r="J54" s="29">
        <v>17105.398000000001</v>
      </c>
      <c r="K54" s="29">
        <v>240048.595</v>
      </c>
      <c r="L54" s="29">
        <f>[1]PMB!Y25</f>
        <v>231970.24099999998</v>
      </c>
      <c r="M54" s="29">
        <f>'[3]SUBTITULO 33-100 '!$BM$18</f>
        <v>0</v>
      </c>
      <c r="N54" s="29">
        <f>'[3]SUBTITULO 33-100 '!$BP$18</f>
        <v>0</v>
      </c>
      <c r="O54" s="29">
        <f>'[3]SUBTITULO 33-100 '!$BS$18</f>
        <v>0</v>
      </c>
      <c r="P54" s="29">
        <f>'[3]SUBTITULO 33-100 '!$BV$18</f>
        <v>0</v>
      </c>
      <c r="Q54" s="29">
        <f>'[3]SUBTITULO 33-100 '!$BY$18</f>
        <v>0</v>
      </c>
      <c r="R54" s="29">
        <f>'[3]SUBTITULO 33-100 '!$CB$18</f>
        <v>0</v>
      </c>
      <c r="S54" s="29">
        <f>SUM(G54:R54)</f>
        <v>1039122.7660000001</v>
      </c>
      <c r="T54" s="29">
        <f t="shared" ref="T54:T59" si="35">SUM(G54:L54)</f>
        <v>1039122.7660000001</v>
      </c>
    </row>
    <row r="55" spans="1:20" ht="19.5" thickTop="1" thickBot="1" x14ac:dyDescent="0.3">
      <c r="A55" s="43"/>
      <c r="B55" s="43" t="s">
        <v>66</v>
      </c>
      <c r="C55" s="44" t="s">
        <v>67</v>
      </c>
      <c r="D55" s="85">
        <f>12000000-188401</f>
        <v>11811599</v>
      </c>
      <c r="E55" s="29">
        <f>'[4]SUBTITULO 33-03-125 '!$AP$531</f>
        <v>0</v>
      </c>
      <c r="F55" s="85">
        <v>12000000</v>
      </c>
      <c r="G55" s="29">
        <v>0</v>
      </c>
      <c r="H55" s="29">
        <v>726445.11800000002</v>
      </c>
      <c r="I55" s="29">
        <v>638809.21399999992</v>
      </c>
      <c r="J55" s="29">
        <v>706863.07499999995</v>
      </c>
      <c r="K55" s="29">
        <v>369989.57500000007</v>
      </c>
      <c r="L55" s="29">
        <f>'[4]SUBTITULO 33-03-125 '!$BA$531</f>
        <v>145653.073</v>
      </c>
      <c r="M55" s="29">
        <v>852562.01800000004</v>
      </c>
      <c r="N55" s="29">
        <v>832058.15699999989</v>
      </c>
      <c r="O55" s="29">
        <v>1072657.679</v>
      </c>
      <c r="P55" s="29">
        <v>1272703.5900000001</v>
      </c>
      <c r="Q55" s="29">
        <v>1550344.5620000002</v>
      </c>
      <c r="R55" s="29">
        <v>1336949.5229999996</v>
      </c>
      <c r="S55" s="29">
        <f>SUM(G55:R55)</f>
        <v>9505035.5839999989</v>
      </c>
      <c r="T55" s="29">
        <f t="shared" si="35"/>
        <v>2587760.0549999997</v>
      </c>
    </row>
    <row r="56" spans="1:20" ht="37.5" thickTop="1" thickBot="1" x14ac:dyDescent="0.3">
      <c r="A56" s="43"/>
      <c r="B56" s="43" t="s">
        <v>68</v>
      </c>
      <c r="C56" s="89" t="s">
        <v>69</v>
      </c>
      <c r="D56" s="85">
        <v>70000</v>
      </c>
      <c r="E56" s="29">
        <v>0</v>
      </c>
      <c r="F56" s="90">
        <v>70000</v>
      </c>
      <c r="G56" s="91"/>
      <c r="H56" s="29">
        <v>0</v>
      </c>
      <c r="I56" s="29"/>
      <c r="J56" s="29">
        <v>26792.064999999999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v>43208</v>
      </c>
      <c r="R56" s="29">
        <v>0</v>
      </c>
      <c r="S56" s="29">
        <f t="shared" ref="S56:S59" si="36">SUM(G56:R56)</f>
        <v>70000.065000000002</v>
      </c>
      <c r="T56" s="29">
        <f t="shared" si="35"/>
        <v>26792.064999999999</v>
      </c>
    </row>
    <row r="57" spans="1:20" ht="37.5" thickTop="1" thickBot="1" x14ac:dyDescent="0.3">
      <c r="A57" s="43"/>
      <c r="B57" s="43"/>
      <c r="C57" s="44" t="s">
        <v>57</v>
      </c>
      <c r="D57" s="85">
        <v>2197516</v>
      </c>
      <c r="E57" s="29">
        <v>0</v>
      </c>
      <c r="F57" s="85">
        <v>2197516</v>
      </c>
      <c r="G57" s="29">
        <v>0</v>
      </c>
      <c r="H57" s="29">
        <f>[5]publico!$BE$64</f>
        <v>51.655999999999999</v>
      </c>
      <c r="I57" s="29">
        <v>0</v>
      </c>
      <c r="J57" s="29">
        <v>154621.872</v>
      </c>
      <c r="K57" s="29">
        <f>[2]publico!$BN$64</f>
        <v>41413.070999999996</v>
      </c>
      <c r="L57" s="29">
        <f>[2]publico!$BQ$64</f>
        <v>195026.89300000001</v>
      </c>
      <c r="M57" s="29"/>
      <c r="N57" s="29"/>
      <c r="O57" s="92"/>
      <c r="P57" s="92"/>
      <c r="Q57" s="29"/>
      <c r="R57" s="29">
        <v>2393348</v>
      </c>
      <c r="S57" s="29">
        <f t="shared" si="36"/>
        <v>2784461.4920000001</v>
      </c>
      <c r="T57" s="29">
        <f t="shared" si="35"/>
        <v>391113.49199999997</v>
      </c>
    </row>
    <row r="58" spans="1:20" ht="19.5" thickTop="1" thickBot="1" x14ac:dyDescent="0.3">
      <c r="A58" s="43"/>
      <c r="B58" s="43"/>
      <c r="C58" s="44" t="s">
        <v>70</v>
      </c>
      <c r="D58" s="88">
        <f>5374700+3039431</f>
        <v>8414131</v>
      </c>
      <c r="E58" s="29">
        <v>0</v>
      </c>
      <c r="F58" s="88">
        <f>5374700+3039431</f>
        <v>8414131</v>
      </c>
      <c r="G58" s="31">
        <v>0</v>
      </c>
      <c r="H58" s="31">
        <v>134.029</v>
      </c>
      <c r="I58" s="31">
        <v>26697.962</v>
      </c>
      <c r="J58" s="31">
        <v>75936.044999999998</v>
      </c>
      <c r="K58" s="148">
        <v>56651.318999999996</v>
      </c>
      <c r="L58" s="148">
        <f>'[6]glosa fomento'!$BB$37</f>
        <v>78680.626999999993</v>
      </c>
      <c r="M58" s="93">
        <v>500689.40500000003</v>
      </c>
      <c r="N58" s="93">
        <v>493019.38400000002</v>
      </c>
      <c r="O58" s="93">
        <v>2484752.3829999999</v>
      </c>
      <c r="P58" s="93">
        <v>414401.63799999998</v>
      </c>
      <c r="Q58" s="93">
        <v>1065047.169</v>
      </c>
      <c r="R58" s="93">
        <v>1962138.145</v>
      </c>
      <c r="S58" s="29">
        <f t="shared" si="36"/>
        <v>7158148.1060000006</v>
      </c>
      <c r="T58" s="29">
        <f>SUM(G58:L58)</f>
        <v>238099.98199999996</v>
      </c>
    </row>
    <row r="59" spans="1:20" ht="19.5" thickTop="1" thickBot="1" x14ac:dyDescent="0.3">
      <c r="A59" s="43"/>
      <c r="B59" s="43" t="s">
        <v>71</v>
      </c>
      <c r="C59" s="94" t="s">
        <v>72</v>
      </c>
      <c r="D59" s="95">
        <v>500565</v>
      </c>
      <c r="E59" s="29">
        <v>0</v>
      </c>
      <c r="F59" s="95">
        <v>500565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  <c r="R59" s="29">
        <v>500565</v>
      </c>
      <c r="S59" s="29">
        <f t="shared" si="36"/>
        <v>500565</v>
      </c>
      <c r="T59" s="29">
        <f t="shared" si="35"/>
        <v>0</v>
      </c>
    </row>
    <row r="60" spans="1:20" ht="19.5" thickTop="1" thickBot="1" x14ac:dyDescent="0.3">
      <c r="A60" s="70" t="s">
        <v>73</v>
      </c>
      <c r="B60" s="96"/>
      <c r="C60" s="97" t="s">
        <v>74</v>
      </c>
      <c r="D60" s="98">
        <f>D61</f>
        <v>2718163</v>
      </c>
      <c r="E60" s="98">
        <f t="shared" ref="E60:S61" si="37">E61</f>
        <v>0</v>
      </c>
      <c r="F60" s="98">
        <f t="shared" si="37"/>
        <v>0</v>
      </c>
      <c r="G60" s="98">
        <f t="shared" si="37"/>
        <v>2738162.0720000002</v>
      </c>
      <c r="H60" s="98">
        <f t="shared" si="37"/>
        <v>0</v>
      </c>
      <c r="I60" s="98">
        <f t="shared" si="37"/>
        <v>0</v>
      </c>
      <c r="J60" s="98">
        <v>0</v>
      </c>
      <c r="K60" s="98">
        <v>0</v>
      </c>
      <c r="L60" s="98">
        <f t="shared" si="37"/>
        <v>0</v>
      </c>
      <c r="M60" s="98">
        <f t="shared" si="37"/>
        <v>0</v>
      </c>
      <c r="N60" s="98">
        <f t="shared" si="37"/>
        <v>0</v>
      </c>
      <c r="O60" s="98">
        <f t="shared" si="37"/>
        <v>0</v>
      </c>
      <c r="P60" s="98">
        <f t="shared" si="37"/>
        <v>0</v>
      </c>
      <c r="Q60" s="98">
        <f t="shared" si="37"/>
        <v>0</v>
      </c>
      <c r="R60" s="98">
        <f t="shared" si="37"/>
        <v>0</v>
      </c>
      <c r="S60" s="98">
        <f t="shared" si="37"/>
        <v>2738162.0720000002</v>
      </c>
      <c r="T60" s="99">
        <f>T61</f>
        <v>2738162.0720000002</v>
      </c>
    </row>
    <row r="61" spans="1:20" ht="18.75" thickTop="1" x14ac:dyDescent="0.25">
      <c r="A61" s="100"/>
      <c r="B61" s="101"/>
      <c r="C61" s="102" t="s">
        <v>75</v>
      </c>
      <c r="D61" s="103">
        <v>2718163</v>
      </c>
      <c r="E61" s="29">
        <v>0</v>
      </c>
      <c r="F61" s="103">
        <f t="shared" si="37"/>
        <v>0</v>
      </c>
      <c r="G61" s="103">
        <f t="shared" si="37"/>
        <v>2738162.0720000002</v>
      </c>
      <c r="H61" s="103">
        <f t="shared" si="37"/>
        <v>0</v>
      </c>
      <c r="I61" s="103">
        <f t="shared" si="37"/>
        <v>0</v>
      </c>
      <c r="J61" s="103">
        <v>0</v>
      </c>
      <c r="K61" s="103">
        <v>0</v>
      </c>
      <c r="L61" s="103">
        <f t="shared" si="37"/>
        <v>0</v>
      </c>
      <c r="M61" s="103">
        <f t="shared" si="37"/>
        <v>0</v>
      </c>
      <c r="N61" s="103">
        <f t="shared" si="37"/>
        <v>0</v>
      </c>
      <c r="O61" s="103">
        <f t="shared" si="37"/>
        <v>0</v>
      </c>
      <c r="P61" s="103">
        <f t="shared" si="37"/>
        <v>0</v>
      </c>
      <c r="Q61" s="103">
        <f t="shared" si="37"/>
        <v>0</v>
      </c>
      <c r="R61" s="103">
        <f t="shared" si="37"/>
        <v>0</v>
      </c>
      <c r="S61" s="103">
        <f>S62</f>
        <v>2738162.0720000002</v>
      </c>
      <c r="T61" s="104">
        <f>T62</f>
        <v>2738162.0720000002</v>
      </c>
    </row>
    <row r="62" spans="1:20" ht="18" x14ac:dyDescent="0.25">
      <c r="A62" s="105"/>
      <c r="B62" s="105" t="s">
        <v>41</v>
      </c>
      <c r="C62" s="97" t="s">
        <v>76</v>
      </c>
      <c r="D62" s="103">
        <v>2718163</v>
      </c>
      <c r="E62" s="29">
        <v>0</v>
      </c>
      <c r="F62" s="29">
        <v>0</v>
      </c>
      <c r="G62" s="29">
        <v>2738162.0720000002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29">
        <v>0</v>
      </c>
      <c r="R62" s="29">
        <v>0</v>
      </c>
      <c r="S62" s="29">
        <f>SUM(G62:R62)</f>
        <v>2738162.0720000002</v>
      </c>
      <c r="T62" s="104">
        <f>SUM(G62:J62)</f>
        <v>2738162.0720000002</v>
      </c>
    </row>
    <row r="63" spans="1:20" ht="18" x14ac:dyDescent="0.25">
      <c r="A63" s="105" t="s">
        <v>77</v>
      </c>
      <c r="B63" s="105"/>
      <c r="C63" s="97" t="s">
        <v>78</v>
      </c>
      <c r="D63" s="103"/>
      <c r="E63" s="103"/>
      <c r="F63" s="103"/>
      <c r="G63" s="29"/>
      <c r="H63" s="29"/>
      <c r="I63" s="106"/>
      <c r="J63" s="106"/>
      <c r="K63" s="106"/>
      <c r="L63" s="106"/>
      <c r="M63" s="106"/>
      <c r="N63" s="106"/>
      <c r="O63" s="106"/>
      <c r="P63" s="106"/>
      <c r="Q63" s="106"/>
      <c r="R63" s="29"/>
      <c r="S63" s="29"/>
      <c r="T63" s="104"/>
    </row>
    <row r="64" spans="1:20" ht="36" x14ac:dyDescent="0.25">
      <c r="A64" s="47"/>
      <c r="B64" s="47"/>
      <c r="C64" s="107" t="s">
        <v>79</v>
      </c>
      <c r="D64" s="108">
        <f t="shared" ref="D64:T64" si="38">D42+D7+D29+D33+D60+D18+D4</f>
        <v>76841626</v>
      </c>
      <c r="E64" s="108">
        <f t="shared" si="38"/>
        <v>67925548.156000003</v>
      </c>
      <c r="F64" s="49">
        <f t="shared" si="38"/>
        <v>74034685</v>
      </c>
      <c r="G64" s="49">
        <f t="shared" si="38"/>
        <v>23151396.932</v>
      </c>
      <c r="H64" s="49">
        <f t="shared" si="38"/>
        <v>948864.45599999989</v>
      </c>
      <c r="I64" s="49">
        <f t="shared" si="38"/>
        <v>2687281.665</v>
      </c>
      <c r="J64" s="49">
        <f t="shared" si="38"/>
        <v>3481202.3870000001</v>
      </c>
      <c r="K64" s="49">
        <f t="shared" si="38"/>
        <v>3197927.4709999999</v>
      </c>
      <c r="L64" s="49">
        <f t="shared" si="38"/>
        <v>3363414.9589999998</v>
      </c>
      <c r="M64" s="49">
        <f t="shared" si="38"/>
        <v>2327576.7399999998</v>
      </c>
      <c r="N64" s="49">
        <f t="shared" si="38"/>
        <v>2910536.5410000002</v>
      </c>
      <c r="O64" s="49">
        <f t="shared" si="38"/>
        <v>6180092.7569999993</v>
      </c>
      <c r="P64" s="49">
        <f t="shared" si="38"/>
        <v>4397143.602</v>
      </c>
      <c r="Q64" s="49">
        <f t="shared" si="38"/>
        <v>7452329.0650000004</v>
      </c>
      <c r="R64" s="49">
        <f t="shared" si="38"/>
        <v>9228694.7679999992</v>
      </c>
      <c r="S64" s="50">
        <f t="shared" si="38"/>
        <v>69326461.342999995</v>
      </c>
      <c r="T64" s="49">
        <f t="shared" si="38"/>
        <v>36830087.869999997</v>
      </c>
    </row>
    <row r="65" spans="1:20" ht="36" x14ac:dyDescent="0.25">
      <c r="A65" s="47"/>
      <c r="B65" s="47"/>
      <c r="C65" s="97" t="s">
        <v>80</v>
      </c>
      <c r="D65" s="108">
        <f>D64</f>
        <v>76841626</v>
      </c>
      <c r="E65" s="108">
        <f>E64</f>
        <v>67925548.156000003</v>
      </c>
      <c r="F65" s="108">
        <f>F64</f>
        <v>74034685</v>
      </c>
      <c r="G65" s="49">
        <f>G64</f>
        <v>23151396.932</v>
      </c>
      <c r="H65" s="49">
        <f>H64+G65</f>
        <v>24100261.388</v>
      </c>
      <c r="I65" s="108">
        <f>I64+H65</f>
        <v>26787543.052999999</v>
      </c>
      <c r="J65" s="108">
        <f t="shared" ref="J65:O65" si="39">J64+I65</f>
        <v>30268745.439999998</v>
      </c>
      <c r="K65" s="108">
        <f>K64+J65</f>
        <v>33466672.910999998</v>
      </c>
      <c r="L65" s="108">
        <f>L64+K65</f>
        <v>36830087.869999997</v>
      </c>
      <c r="M65" s="108">
        <f>M64+L65</f>
        <v>39157664.609999999</v>
      </c>
      <c r="N65" s="108">
        <f>M65+N64</f>
        <v>42068201.151000001</v>
      </c>
      <c r="O65" s="108">
        <f t="shared" si="39"/>
        <v>48248293.908</v>
      </c>
      <c r="P65" s="108">
        <f>P64+O65</f>
        <v>52645437.509999998</v>
      </c>
      <c r="Q65" s="49">
        <f>Q64+P65</f>
        <v>60097766.574999996</v>
      </c>
      <c r="R65" s="49">
        <f>R64+Q65</f>
        <v>69326461.342999995</v>
      </c>
      <c r="S65" s="50"/>
      <c r="T65" s="49"/>
    </row>
    <row r="66" spans="1:20" ht="18" x14ac:dyDescent="0.25">
      <c r="A66" s="47"/>
      <c r="B66" s="47"/>
      <c r="C66" s="48" t="s">
        <v>27</v>
      </c>
      <c r="D66" s="48"/>
      <c r="E66" s="108"/>
      <c r="F66" s="108"/>
      <c r="G66" s="48">
        <f t="shared" ref="G66:R66" si="40">G64/$D$65</f>
        <v>0.30128718166375085</v>
      </c>
      <c r="H66" s="48">
        <f t="shared" si="40"/>
        <v>1.2348313087492447E-2</v>
      </c>
      <c r="I66" s="48">
        <f t="shared" si="40"/>
        <v>3.4971691840565686E-2</v>
      </c>
      <c r="J66" s="48">
        <f t="shared" si="40"/>
        <v>4.5303601292872177E-2</v>
      </c>
      <c r="K66" s="48">
        <f t="shared" si="40"/>
        <v>4.1617123914061888E-2</v>
      </c>
      <c r="L66" s="48">
        <f t="shared" si="40"/>
        <v>4.3770741642036565E-2</v>
      </c>
      <c r="M66" s="48">
        <f t="shared" si="40"/>
        <v>3.0290571154754063E-2</v>
      </c>
      <c r="N66" s="48">
        <f t="shared" si="40"/>
        <v>3.7877081635414644E-2</v>
      </c>
      <c r="O66" s="48">
        <f t="shared" si="40"/>
        <v>8.0426366264035057E-2</v>
      </c>
      <c r="P66" s="48">
        <f t="shared" si="40"/>
        <v>5.7223458571790245E-2</v>
      </c>
      <c r="Q66" s="48">
        <f t="shared" si="40"/>
        <v>9.6982969425972329E-2</v>
      </c>
      <c r="R66" s="48">
        <f t="shared" si="40"/>
        <v>0.12010020152358565</v>
      </c>
      <c r="S66" s="50"/>
      <c r="T66" s="49"/>
    </row>
    <row r="67" spans="1:20" ht="18" x14ac:dyDescent="0.25">
      <c r="A67" s="47"/>
      <c r="B67" s="47"/>
      <c r="C67" s="48" t="s">
        <v>28</v>
      </c>
      <c r="D67" s="48"/>
      <c r="E67" s="108"/>
      <c r="F67" s="108"/>
      <c r="G67" s="48">
        <f>G66</f>
        <v>0.30128718166375085</v>
      </c>
      <c r="H67" s="48">
        <f t="shared" ref="H67:N67" si="41">G67+H66</f>
        <v>0.3136354947512433</v>
      </c>
      <c r="I67" s="48">
        <f t="shared" si="41"/>
        <v>0.348607186591809</v>
      </c>
      <c r="J67" s="48">
        <f t="shared" si="41"/>
        <v>0.3939107878846812</v>
      </c>
      <c r="K67" s="48">
        <f>J67+K66</f>
        <v>0.43552791179874306</v>
      </c>
      <c r="L67" s="48">
        <f>K67+L66</f>
        <v>0.4792986534407796</v>
      </c>
      <c r="M67" s="48">
        <f t="shared" si="41"/>
        <v>0.50958922459553369</v>
      </c>
      <c r="N67" s="48">
        <f t="shared" si="41"/>
        <v>0.54746630623094839</v>
      </c>
      <c r="O67" s="48">
        <f>N67+O66</f>
        <v>0.62789267249498348</v>
      </c>
      <c r="P67" s="48">
        <f>O67+P66</f>
        <v>0.68511613106677371</v>
      </c>
      <c r="Q67" s="48">
        <f>P67+Q66</f>
        <v>0.782099100492746</v>
      </c>
      <c r="R67" s="48">
        <f>Q67+R66</f>
        <v>0.90219930201633169</v>
      </c>
      <c r="S67" s="50"/>
      <c r="T67" s="49"/>
    </row>
    <row r="68" spans="1:20" ht="18" x14ac:dyDescent="0.25">
      <c r="A68" s="47"/>
      <c r="B68" s="47"/>
      <c r="C68" s="110" t="s">
        <v>81</v>
      </c>
      <c r="D68" s="111">
        <f>D4+D29+D42+D33+D18+D7+D61</f>
        <v>76841626</v>
      </c>
      <c r="E68" s="111">
        <f>E4+E29+E42+E33+E18+E7+E61</f>
        <v>67925548.156000003</v>
      </c>
      <c r="F68" s="111">
        <f>F4+F29+F42+F33+F18+F7+F61</f>
        <v>74034685</v>
      </c>
      <c r="G68" s="112">
        <f>G64/$D$65</f>
        <v>0.30128718166375085</v>
      </c>
      <c r="H68" s="113">
        <f t="shared" ref="H68:R68" si="42">H64/$D$65+G68</f>
        <v>0.3136354947512433</v>
      </c>
      <c r="I68" s="113">
        <f t="shared" si="42"/>
        <v>0.348607186591809</v>
      </c>
      <c r="J68" s="113">
        <f t="shared" si="42"/>
        <v>0.3939107878846812</v>
      </c>
      <c r="K68" s="113">
        <f t="shared" si="42"/>
        <v>0.43552791179874306</v>
      </c>
      <c r="L68" s="113">
        <f t="shared" si="42"/>
        <v>0.4792986534407796</v>
      </c>
      <c r="M68" s="113">
        <f t="shared" si="42"/>
        <v>0.50958922459553369</v>
      </c>
      <c r="N68" s="113">
        <f t="shared" si="42"/>
        <v>0.54746630623094839</v>
      </c>
      <c r="O68" s="113">
        <f t="shared" si="42"/>
        <v>0.62789267249498348</v>
      </c>
      <c r="P68" s="113">
        <f t="shared" si="42"/>
        <v>0.68511613106677371</v>
      </c>
      <c r="Q68" s="113">
        <f t="shared" si="42"/>
        <v>0.782099100492746</v>
      </c>
      <c r="R68" s="113">
        <f t="shared" si="42"/>
        <v>0.90219930201633169</v>
      </c>
      <c r="S68" s="114"/>
      <c r="T68" s="109"/>
    </row>
    <row r="69" spans="1:20" ht="30" x14ac:dyDescent="0.4">
      <c r="A69" s="47"/>
      <c r="B69" s="149" t="s">
        <v>82</v>
      </c>
      <c r="C69" s="149"/>
      <c r="D69" s="119"/>
      <c r="E69" s="119"/>
      <c r="F69" s="119"/>
      <c r="G69" s="115"/>
      <c r="H69" s="115"/>
      <c r="I69" s="116"/>
      <c r="J69" s="116"/>
      <c r="K69" s="116"/>
      <c r="L69" s="120"/>
      <c r="M69" s="59"/>
      <c r="N69" s="59"/>
      <c r="O69" s="117"/>
      <c r="P69" s="68"/>
      <c r="Q69" s="59"/>
      <c r="R69" s="118"/>
      <c r="S69" s="5"/>
      <c r="T69" s="5"/>
    </row>
    <row r="70" spans="1:20" ht="18" x14ac:dyDescent="0.25">
      <c r="A70" s="121" t="s">
        <v>83</v>
      </c>
      <c r="B70" s="121"/>
      <c r="C70" s="122" t="s">
        <v>50</v>
      </c>
      <c r="D70" s="123">
        <f>+D71</f>
        <v>0</v>
      </c>
      <c r="E70" s="123">
        <v>0</v>
      </c>
      <c r="F70" s="123">
        <v>0</v>
      </c>
      <c r="G70" s="123">
        <v>0</v>
      </c>
      <c r="H70" s="123">
        <v>0</v>
      </c>
      <c r="I70" s="123">
        <v>0</v>
      </c>
      <c r="J70" s="123">
        <v>0</v>
      </c>
      <c r="K70" s="123">
        <v>0</v>
      </c>
      <c r="L70" s="123">
        <v>0</v>
      </c>
      <c r="M70" s="123">
        <v>0</v>
      </c>
      <c r="N70" s="123">
        <v>0</v>
      </c>
      <c r="O70" s="123">
        <v>0</v>
      </c>
      <c r="P70" s="123">
        <v>0</v>
      </c>
      <c r="Q70" s="123">
        <v>0</v>
      </c>
      <c r="R70" s="123">
        <v>0</v>
      </c>
      <c r="S70" s="124">
        <f t="shared" ref="S70" si="43">SUM(G70:R70)</f>
        <v>0</v>
      </c>
      <c r="T70" s="125">
        <v>0</v>
      </c>
    </row>
    <row r="71" spans="1:20" ht="18" x14ac:dyDescent="0.25">
      <c r="A71" s="126"/>
      <c r="B71" s="127" t="s">
        <v>29</v>
      </c>
      <c r="C71" s="122" t="s">
        <v>84</v>
      </c>
      <c r="D71" s="128">
        <v>0</v>
      </c>
      <c r="E71" s="128">
        <v>0</v>
      </c>
      <c r="F71" s="128">
        <v>0</v>
      </c>
      <c r="G71" s="128">
        <v>0</v>
      </c>
      <c r="H71" s="128">
        <v>0</v>
      </c>
      <c r="I71" s="128">
        <v>0</v>
      </c>
      <c r="J71" s="128">
        <v>0</v>
      </c>
      <c r="K71" s="128">
        <v>0</v>
      </c>
      <c r="L71" s="128">
        <v>0</v>
      </c>
      <c r="M71" s="128">
        <v>0</v>
      </c>
      <c r="N71" s="128">
        <v>0</v>
      </c>
      <c r="O71" s="128">
        <v>0</v>
      </c>
      <c r="P71" s="128">
        <v>0</v>
      </c>
      <c r="Q71" s="128">
        <v>0</v>
      </c>
      <c r="R71" s="128">
        <v>0</v>
      </c>
      <c r="S71" s="129">
        <f>SUM(G71:R71)</f>
        <v>0</v>
      </c>
      <c r="T71" s="130">
        <v>0</v>
      </c>
    </row>
    <row r="72" spans="1:20" ht="18" x14ac:dyDescent="0.25">
      <c r="A72" s="131" t="s">
        <v>85</v>
      </c>
      <c r="B72" s="132"/>
      <c r="C72" s="133" t="s">
        <v>55</v>
      </c>
      <c r="D72" s="134">
        <f>D73</f>
        <v>940602</v>
      </c>
      <c r="E72" s="134">
        <f t="shared" ref="E72:R72" si="44">E73</f>
        <v>0</v>
      </c>
      <c r="F72" s="134">
        <f t="shared" si="44"/>
        <v>0</v>
      </c>
      <c r="G72" s="134">
        <f t="shared" si="44"/>
        <v>0</v>
      </c>
      <c r="H72" s="134">
        <f t="shared" si="44"/>
        <v>0</v>
      </c>
      <c r="I72" s="134">
        <f t="shared" si="44"/>
        <v>0</v>
      </c>
      <c r="J72" s="134">
        <f t="shared" si="44"/>
        <v>0</v>
      </c>
      <c r="K72" s="134">
        <f t="shared" si="44"/>
        <v>0</v>
      </c>
      <c r="L72" s="134">
        <f t="shared" si="44"/>
        <v>0</v>
      </c>
      <c r="M72" s="134">
        <f t="shared" si="44"/>
        <v>0</v>
      </c>
      <c r="N72" s="134">
        <f t="shared" si="44"/>
        <v>0</v>
      </c>
      <c r="O72" s="134">
        <f t="shared" si="44"/>
        <v>0</v>
      </c>
      <c r="P72" s="134">
        <f t="shared" si="44"/>
        <v>0</v>
      </c>
      <c r="Q72" s="134">
        <f t="shared" si="44"/>
        <v>0</v>
      </c>
      <c r="R72" s="134">
        <f t="shared" si="44"/>
        <v>0</v>
      </c>
      <c r="S72" s="124">
        <f>SUM(G72:R72)</f>
        <v>0</v>
      </c>
      <c r="T72" s="129"/>
    </row>
    <row r="73" spans="1:20" ht="18" x14ac:dyDescent="0.25">
      <c r="A73" s="135"/>
      <c r="B73" s="131" t="s">
        <v>24</v>
      </c>
      <c r="C73" s="133" t="s">
        <v>86</v>
      </c>
      <c r="D73" s="134">
        <f>SUM(D74)</f>
        <v>940602</v>
      </c>
      <c r="E73" s="134">
        <f>SUM(E74)</f>
        <v>0</v>
      </c>
      <c r="F73" s="134">
        <f t="shared" ref="F73:R73" si="45">SUM(F74)</f>
        <v>0</v>
      </c>
      <c r="G73" s="134">
        <f t="shared" si="45"/>
        <v>0</v>
      </c>
      <c r="H73" s="134">
        <f t="shared" si="45"/>
        <v>0</v>
      </c>
      <c r="I73" s="134">
        <f t="shared" si="45"/>
        <v>0</v>
      </c>
      <c r="J73" s="134">
        <f t="shared" si="45"/>
        <v>0</v>
      </c>
      <c r="K73" s="134">
        <f t="shared" si="45"/>
        <v>0</v>
      </c>
      <c r="L73" s="134">
        <f t="shared" si="45"/>
        <v>0</v>
      </c>
      <c r="M73" s="134">
        <f t="shared" si="45"/>
        <v>0</v>
      </c>
      <c r="N73" s="134">
        <f t="shared" si="45"/>
        <v>0</v>
      </c>
      <c r="O73" s="134">
        <f>SUM(O75)</f>
        <v>0</v>
      </c>
      <c r="P73" s="134">
        <f t="shared" si="45"/>
        <v>0</v>
      </c>
      <c r="Q73" s="134">
        <f t="shared" si="45"/>
        <v>0</v>
      </c>
      <c r="R73" s="134">
        <f t="shared" si="45"/>
        <v>0</v>
      </c>
      <c r="S73" s="124">
        <f t="shared" ref="S73:S74" si="46">SUM(G73:R73)</f>
        <v>0</v>
      </c>
      <c r="T73" s="129"/>
    </row>
    <row r="74" spans="1:20" ht="54" x14ac:dyDescent="0.25">
      <c r="A74" s="135"/>
      <c r="B74" s="132"/>
      <c r="C74" s="136" t="s">
        <v>87</v>
      </c>
      <c r="D74" s="134">
        <v>940602</v>
      </c>
      <c r="E74" s="134">
        <v>0</v>
      </c>
      <c r="F74" s="134"/>
      <c r="G74" s="137"/>
      <c r="H74" s="137"/>
      <c r="I74" s="138"/>
      <c r="J74" s="138"/>
      <c r="K74" s="138"/>
      <c r="L74" s="139"/>
      <c r="M74" s="129"/>
      <c r="N74" s="129"/>
      <c r="O74" s="140"/>
      <c r="P74" s="141"/>
      <c r="Q74" s="129">
        <f>'[1]glosa 5.1  (2)'!T43</f>
        <v>0</v>
      </c>
      <c r="R74" s="129">
        <v>0</v>
      </c>
      <c r="S74" s="129">
        <f t="shared" si="46"/>
        <v>0</v>
      </c>
      <c r="T74" s="129"/>
    </row>
    <row r="75" spans="1:20" ht="18" x14ac:dyDescent="0.25">
      <c r="A75" s="135"/>
      <c r="B75" s="132"/>
      <c r="C75" s="133" t="s">
        <v>88</v>
      </c>
      <c r="D75" s="134">
        <f>D70+D72</f>
        <v>940602</v>
      </c>
      <c r="E75" s="134">
        <f>E70+E72</f>
        <v>0</v>
      </c>
      <c r="F75" s="134">
        <f t="shared" ref="F75:T75" si="47">F70+F72</f>
        <v>0</v>
      </c>
      <c r="G75" s="134">
        <f t="shared" si="47"/>
        <v>0</v>
      </c>
      <c r="H75" s="134">
        <f t="shared" si="47"/>
        <v>0</v>
      </c>
      <c r="I75" s="134">
        <f t="shared" si="47"/>
        <v>0</v>
      </c>
      <c r="J75" s="134">
        <f t="shared" si="47"/>
        <v>0</v>
      </c>
      <c r="K75" s="134">
        <f t="shared" si="47"/>
        <v>0</v>
      </c>
      <c r="L75" s="134">
        <f t="shared" si="47"/>
        <v>0</v>
      </c>
      <c r="M75" s="134">
        <f t="shared" si="47"/>
        <v>0</v>
      </c>
      <c r="N75" s="134">
        <f t="shared" si="47"/>
        <v>0</v>
      </c>
      <c r="O75" s="142"/>
      <c r="P75" s="134">
        <f t="shared" si="47"/>
        <v>0</v>
      </c>
      <c r="Q75" s="134">
        <f t="shared" si="47"/>
        <v>0</v>
      </c>
      <c r="R75" s="134">
        <f t="shared" si="47"/>
        <v>0</v>
      </c>
      <c r="S75" s="134">
        <f t="shared" si="47"/>
        <v>0</v>
      </c>
      <c r="T75" s="124">
        <f t="shared" si="47"/>
        <v>0</v>
      </c>
    </row>
    <row r="76" spans="1:20" ht="18" x14ac:dyDescent="0.25">
      <c r="A76" s="143"/>
      <c r="B76" s="47"/>
      <c r="C76" s="144"/>
      <c r="D76" s="119"/>
      <c r="E76" s="119"/>
      <c r="F76" s="119"/>
      <c r="G76" s="115"/>
      <c r="H76" s="115"/>
      <c r="I76" s="116"/>
      <c r="J76" s="116"/>
      <c r="K76" s="116"/>
      <c r="L76" s="120"/>
      <c r="M76" s="59"/>
      <c r="N76" s="59"/>
      <c r="O76" s="117"/>
      <c r="P76" s="68"/>
      <c r="Q76" s="59"/>
      <c r="R76" s="118"/>
      <c r="S76" s="59"/>
      <c r="T76" s="59"/>
    </row>
    <row r="77" spans="1:20" ht="20.25" x14ac:dyDescent="0.3">
      <c r="A77" s="145"/>
      <c r="B77" s="145"/>
      <c r="C77" s="146" t="s">
        <v>89</v>
      </c>
      <c r="D77" s="147">
        <f>D64+D75</f>
        <v>77782228</v>
      </c>
      <c r="E77" s="147">
        <f>E64+E75</f>
        <v>67925548.156000003</v>
      </c>
      <c r="F77" s="147">
        <f>F64+F75</f>
        <v>74034685</v>
      </c>
      <c r="G77" s="147">
        <f>G64+G75</f>
        <v>23151396.932</v>
      </c>
      <c r="H77" s="147">
        <f>H64+H75</f>
        <v>948864.45599999989</v>
      </c>
      <c r="I77" s="147">
        <f>I64+I75</f>
        <v>2687281.665</v>
      </c>
      <c r="J77" s="147">
        <f>J64+J75</f>
        <v>3481202.3870000001</v>
      </c>
      <c r="K77" s="147">
        <f>K64+K75</f>
        <v>3197927.4709999999</v>
      </c>
      <c r="L77" s="147">
        <f>L64+L75</f>
        <v>3363414.9589999998</v>
      </c>
      <c r="M77" s="147">
        <f>M64+M75</f>
        <v>2327576.7399999998</v>
      </c>
      <c r="N77" s="147">
        <f>N64+N75</f>
        <v>2910536.5410000002</v>
      </c>
      <c r="O77" s="147">
        <f>O64+O75</f>
        <v>6180092.7569999993</v>
      </c>
      <c r="P77" s="147">
        <f>P64+P75</f>
        <v>4397143.602</v>
      </c>
      <c r="Q77" s="147">
        <f>Q64+Q75</f>
        <v>7452329.0650000004</v>
      </c>
      <c r="R77" s="147">
        <f>R64+R75</f>
        <v>9228694.7679999992</v>
      </c>
      <c r="S77" s="147">
        <f>S64+S75</f>
        <v>69326461.342999995</v>
      </c>
      <c r="T77" s="147">
        <f>T64+T75</f>
        <v>36830087.869999997</v>
      </c>
    </row>
    <row r="79" spans="1:20" x14ac:dyDescent="0.25">
      <c r="C79" s="150" t="s">
        <v>90</v>
      </c>
      <c r="D79" s="151"/>
      <c r="E79" s="151"/>
      <c r="F79" s="151"/>
      <c r="G79" s="151"/>
    </row>
    <row r="80" spans="1:20" x14ac:dyDescent="0.25">
      <c r="C80" s="151"/>
      <c r="D80" s="151"/>
      <c r="E80" s="151"/>
      <c r="F80" s="151"/>
      <c r="G80" s="151"/>
    </row>
    <row r="81" spans="3:7" x14ac:dyDescent="0.25">
      <c r="C81" s="151"/>
      <c r="D81" s="151"/>
      <c r="E81" s="151"/>
      <c r="F81" s="151"/>
      <c r="G81" s="151"/>
    </row>
  </sheetData>
  <mergeCells count="2">
    <mergeCell ref="B69:C69"/>
    <mergeCell ref="C79:G8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Rojas Valenzuela</dc:creator>
  <cp:lastModifiedBy>Wilson Rojas Valenzuela</cp:lastModifiedBy>
  <dcterms:created xsi:type="dcterms:W3CDTF">2022-07-29T16:03:36Z</dcterms:created>
  <dcterms:modified xsi:type="dcterms:W3CDTF">2022-07-29T19:49:37Z</dcterms:modified>
</cp:coreProperties>
</file>